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ESQUISS 1ST QTY (2)" sheetId="15" r:id="rId1"/>
  </sheets>
  <definedNames>
    <definedName name="_xlnm.Print_Area" localSheetId="0">'ESQUISS 1ST QTY (2)'!$A$1:$AA$127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8" i="15" l="1"/>
  <c r="P101" i="15"/>
  <c r="G99" i="15"/>
  <c r="L63" i="15"/>
  <c r="L109" i="15" s="1"/>
  <c r="L110" i="15" s="1"/>
  <c r="K63" i="15"/>
  <c r="K109" i="15" s="1"/>
  <c r="K110" i="15" s="1"/>
  <c r="J63" i="15"/>
  <c r="J109" i="15" s="1"/>
  <c r="J110" i="15" s="1"/>
  <c r="I63" i="15"/>
  <c r="I109" i="15" s="1"/>
  <c r="I110" i="15" s="1"/>
  <c r="H63" i="15"/>
  <c r="H109" i="15" s="1"/>
  <c r="H110" i="15" s="1"/>
  <c r="G63" i="15"/>
  <c r="G109" i="15" s="1"/>
  <c r="G110" i="15" s="1"/>
  <c r="F63" i="15"/>
  <c r="E63" i="15"/>
  <c r="D63" i="15"/>
  <c r="C63" i="15"/>
  <c r="Y62" i="15"/>
  <c r="AA62" i="15" s="1"/>
  <c r="R62" i="15"/>
  <c r="Q62" i="15"/>
  <c r="O62" i="15"/>
  <c r="P62" i="15" s="1"/>
  <c r="Y61" i="15"/>
  <c r="AA61" i="15" s="1"/>
  <c r="R61" i="15"/>
  <c r="Q61" i="15"/>
  <c r="O61" i="15"/>
  <c r="P61" i="15" s="1"/>
  <c r="Y60" i="15"/>
  <c r="AA60" i="15" s="1"/>
  <c r="R60" i="15"/>
  <c r="Q60" i="15"/>
  <c r="O60" i="15"/>
  <c r="P60" i="15" s="1"/>
  <c r="Y59" i="15"/>
  <c r="AA59" i="15" s="1"/>
  <c r="R59" i="15"/>
  <c r="Q59" i="15"/>
  <c r="O59" i="15"/>
  <c r="P59" i="15" s="1"/>
  <c r="Y58" i="15"/>
  <c r="AA58" i="15" s="1"/>
  <c r="R58" i="15"/>
  <c r="Q58" i="15"/>
  <c r="O58" i="15"/>
  <c r="P58" i="15" s="1"/>
  <c r="Y57" i="15"/>
  <c r="AA57" i="15" s="1"/>
  <c r="R57" i="15"/>
  <c r="Q57" i="15"/>
  <c r="O57" i="15"/>
  <c r="P57" i="15" s="1"/>
  <c r="M53" i="15"/>
  <c r="L53" i="15"/>
  <c r="L102" i="15" s="1"/>
  <c r="L103" i="15" s="1"/>
  <c r="K53" i="15"/>
  <c r="K102" i="15" s="1"/>
  <c r="K103" i="15" s="1"/>
  <c r="J53" i="15"/>
  <c r="J102" i="15" s="1"/>
  <c r="J103" i="15" s="1"/>
  <c r="I53" i="15"/>
  <c r="I102" i="15" s="1"/>
  <c r="I103" i="15" s="1"/>
  <c r="H53" i="15"/>
  <c r="H102" i="15" s="1"/>
  <c r="H103" i="15" s="1"/>
  <c r="G53" i="15"/>
  <c r="G102" i="15" s="1"/>
  <c r="G103" i="15" s="1"/>
  <c r="E53" i="15"/>
  <c r="D53" i="15"/>
  <c r="C53" i="15"/>
  <c r="Y52" i="15"/>
  <c r="AA52" i="15" s="1"/>
  <c r="R52" i="15"/>
  <c r="Q52" i="15"/>
  <c r="O52" i="15"/>
  <c r="P52" i="15" s="1"/>
  <c r="Y51" i="15"/>
  <c r="AA51" i="15" s="1"/>
  <c r="R51" i="15"/>
  <c r="Q51" i="15"/>
  <c r="O51" i="15"/>
  <c r="P51" i="15" s="1"/>
  <c r="Y50" i="15"/>
  <c r="AA50" i="15" s="1"/>
  <c r="R50" i="15"/>
  <c r="Q50" i="15"/>
  <c r="O50" i="15"/>
  <c r="P50" i="15" s="1"/>
  <c r="Y49" i="15"/>
  <c r="AA49" i="15" s="1"/>
  <c r="R49" i="15"/>
  <c r="Q49" i="15"/>
  <c r="O49" i="15"/>
  <c r="P49" i="15" s="1"/>
  <c r="Y48" i="15"/>
  <c r="AA48" i="15" s="1"/>
  <c r="R48" i="15"/>
  <c r="Q48" i="15"/>
  <c r="O48" i="15"/>
  <c r="P48" i="15" s="1"/>
  <c r="Y47" i="15"/>
  <c r="AA47" i="15" s="1"/>
  <c r="R47" i="15"/>
  <c r="Q47" i="15"/>
  <c r="O47" i="15"/>
  <c r="P47" i="15" s="1"/>
  <c r="P103" i="15" l="1"/>
  <c r="P110" i="15"/>
  <c r="P109" i="15"/>
  <c r="P102" i="15"/>
  <c r="Q63" i="15"/>
  <c r="P53" i="15"/>
  <c r="P63" i="15"/>
  <c r="AA63" i="15"/>
  <c r="N63" i="15"/>
  <c r="R63" i="15"/>
  <c r="AA53" i="15"/>
  <c r="Q53" i="15"/>
  <c r="R53" i="15"/>
  <c r="N53" i="15"/>
  <c r="H120" i="15" l="1"/>
  <c r="I120" i="15"/>
  <c r="J120" i="15"/>
  <c r="K120" i="15"/>
  <c r="L120" i="15"/>
  <c r="G120" i="15"/>
  <c r="P94" i="15"/>
  <c r="G92" i="15"/>
  <c r="P87" i="15"/>
  <c r="G85" i="15"/>
  <c r="P80" i="15"/>
  <c r="G78" i="15"/>
  <c r="P73" i="15"/>
  <c r="G71" i="15"/>
  <c r="L43" i="15"/>
  <c r="L95" i="15" s="1"/>
  <c r="K43" i="15"/>
  <c r="K95" i="15" s="1"/>
  <c r="J43" i="15"/>
  <c r="J95" i="15" s="1"/>
  <c r="I43" i="15"/>
  <c r="I95" i="15" s="1"/>
  <c r="H43" i="15"/>
  <c r="H95" i="15" s="1"/>
  <c r="G43" i="15"/>
  <c r="G95" i="15" s="1"/>
  <c r="F43" i="15"/>
  <c r="E43" i="15"/>
  <c r="D43" i="15"/>
  <c r="C43" i="15"/>
  <c r="Y42" i="15"/>
  <c r="AA42" i="15" s="1"/>
  <c r="R42" i="15"/>
  <c r="Q42" i="15"/>
  <c r="O42" i="15"/>
  <c r="P42" i="15" s="1"/>
  <c r="Y41" i="15"/>
  <c r="AA41" i="15" s="1"/>
  <c r="R41" i="15"/>
  <c r="Q41" i="15"/>
  <c r="O41" i="15"/>
  <c r="P41" i="15" s="1"/>
  <c r="Y40" i="15"/>
  <c r="AA40" i="15" s="1"/>
  <c r="R40" i="15"/>
  <c r="Q40" i="15"/>
  <c r="O40" i="15"/>
  <c r="P40" i="15" s="1"/>
  <c r="Y39" i="15"/>
  <c r="AA39" i="15" s="1"/>
  <c r="R39" i="15"/>
  <c r="Q39" i="15"/>
  <c r="O39" i="15"/>
  <c r="P39" i="15" s="1"/>
  <c r="Y38" i="15"/>
  <c r="AA38" i="15" s="1"/>
  <c r="R38" i="15"/>
  <c r="Q38" i="15"/>
  <c r="O38" i="15"/>
  <c r="P38" i="15" s="1"/>
  <c r="Y37" i="15"/>
  <c r="AA37" i="15" s="1"/>
  <c r="R37" i="15"/>
  <c r="Q37" i="15"/>
  <c r="Q43" i="15" s="1"/>
  <c r="O37" i="15"/>
  <c r="P37" i="15" s="1"/>
  <c r="L33" i="15"/>
  <c r="L88" i="15" s="1"/>
  <c r="L89" i="15" s="1"/>
  <c r="K33" i="15"/>
  <c r="K88" i="15" s="1"/>
  <c r="K89" i="15" s="1"/>
  <c r="J33" i="15"/>
  <c r="J88" i="15" s="1"/>
  <c r="J89" i="15" s="1"/>
  <c r="I33" i="15"/>
  <c r="I88" i="15" s="1"/>
  <c r="I89" i="15" s="1"/>
  <c r="H33" i="15"/>
  <c r="H88" i="15" s="1"/>
  <c r="H89" i="15" s="1"/>
  <c r="G33" i="15"/>
  <c r="G88" i="15" s="1"/>
  <c r="E33" i="15"/>
  <c r="D33" i="15"/>
  <c r="C33" i="15"/>
  <c r="Y32" i="15"/>
  <c r="AA32" i="15" s="1"/>
  <c r="R32" i="15"/>
  <c r="Q32" i="15"/>
  <c r="O32" i="15"/>
  <c r="P32" i="15" s="1"/>
  <c r="Y31" i="15"/>
  <c r="AA31" i="15" s="1"/>
  <c r="R31" i="15"/>
  <c r="Q31" i="15"/>
  <c r="O31" i="15"/>
  <c r="P31" i="15" s="1"/>
  <c r="Y30" i="15"/>
  <c r="AA30" i="15" s="1"/>
  <c r="R30" i="15"/>
  <c r="Q30" i="15"/>
  <c r="O30" i="15"/>
  <c r="P30" i="15" s="1"/>
  <c r="Y29" i="15"/>
  <c r="AA29" i="15" s="1"/>
  <c r="R29" i="15"/>
  <c r="Q29" i="15"/>
  <c r="O29" i="15"/>
  <c r="P29" i="15" s="1"/>
  <c r="Y28" i="15"/>
  <c r="AA28" i="15" s="1"/>
  <c r="R28" i="15"/>
  <c r="Q28" i="15"/>
  <c r="O28" i="15"/>
  <c r="P28" i="15" s="1"/>
  <c r="Y27" i="15"/>
  <c r="AA27" i="15" s="1"/>
  <c r="R27" i="15"/>
  <c r="Q27" i="15"/>
  <c r="O27" i="15"/>
  <c r="P27" i="15" s="1"/>
  <c r="L23" i="15"/>
  <c r="L81" i="15" s="1"/>
  <c r="L82" i="15" s="1"/>
  <c r="K23" i="15"/>
  <c r="K81" i="15" s="1"/>
  <c r="K82" i="15" s="1"/>
  <c r="J23" i="15"/>
  <c r="J81" i="15" s="1"/>
  <c r="J82" i="15" s="1"/>
  <c r="I23" i="15"/>
  <c r="I81" i="15" s="1"/>
  <c r="I82" i="15" s="1"/>
  <c r="H23" i="15"/>
  <c r="H81" i="15" s="1"/>
  <c r="H82" i="15" s="1"/>
  <c r="G23" i="15"/>
  <c r="G81" i="15" s="1"/>
  <c r="F23" i="15"/>
  <c r="E23" i="15"/>
  <c r="D23" i="15"/>
  <c r="C23" i="15"/>
  <c r="Y22" i="15"/>
  <c r="AA22" i="15" s="1"/>
  <c r="R22" i="15"/>
  <c r="Q22" i="15"/>
  <c r="O22" i="15"/>
  <c r="P22" i="15" s="1"/>
  <c r="Y21" i="15"/>
  <c r="AA21" i="15" s="1"/>
  <c r="R21" i="15"/>
  <c r="Q21" i="15"/>
  <c r="O21" i="15"/>
  <c r="P21" i="15" s="1"/>
  <c r="Y20" i="15"/>
  <c r="AA20" i="15" s="1"/>
  <c r="R20" i="15"/>
  <c r="Q20" i="15"/>
  <c r="O20" i="15"/>
  <c r="P20" i="15" s="1"/>
  <c r="Y19" i="15"/>
  <c r="AA19" i="15" s="1"/>
  <c r="R19" i="15"/>
  <c r="Q19" i="15"/>
  <c r="O19" i="15"/>
  <c r="P19" i="15" s="1"/>
  <c r="Y18" i="15"/>
  <c r="AA18" i="15" s="1"/>
  <c r="R18" i="15"/>
  <c r="Q18" i="15"/>
  <c r="O18" i="15"/>
  <c r="P18" i="15" s="1"/>
  <c r="Y17" i="15"/>
  <c r="AA17" i="15" s="1"/>
  <c r="R17" i="15"/>
  <c r="Q17" i="15"/>
  <c r="O17" i="15"/>
  <c r="P17" i="15" s="1"/>
  <c r="L13" i="15"/>
  <c r="L74" i="15" s="1"/>
  <c r="L75" i="15" s="1"/>
  <c r="K13" i="15"/>
  <c r="K74" i="15" s="1"/>
  <c r="K75" i="15" s="1"/>
  <c r="J13" i="15"/>
  <c r="J74" i="15" s="1"/>
  <c r="J75" i="15" s="1"/>
  <c r="I13" i="15"/>
  <c r="I74" i="15" s="1"/>
  <c r="I75" i="15" s="1"/>
  <c r="H13" i="15"/>
  <c r="H74" i="15" s="1"/>
  <c r="H75" i="15" s="1"/>
  <c r="G13" i="15"/>
  <c r="G74" i="15" s="1"/>
  <c r="F13" i="15"/>
  <c r="E13" i="15"/>
  <c r="D13" i="15"/>
  <c r="C13" i="15"/>
  <c r="B17" i="15" s="1"/>
  <c r="B18" i="15" s="1"/>
  <c r="B19" i="15" s="1"/>
  <c r="B20" i="15" s="1"/>
  <c r="B21" i="15" s="1"/>
  <c r="B22" i="15" s="1"/>
  <c r="A27" i="15" s="1"/>
  <c r="Y12" i="15"/>
  <c r="AA12" i="15" s="1"/>
  <c r="R12" i="15"/>
  <c r="Q12" i="15"/>
  <c r="O12" i="15"/>
  <c r="P12" i="15" s="1"/>
  <c r="Y11" i="15"/>
  <c r="AA11" i="15" s="1"/>
  <c r="R11" i="15"/>
  <c r="Q11" i="15"/>
  <c r="O11" i="15"/>
  <c r="P11" i="15" s="1"/>
  <c r="Y10" i="15"/>
  <c r="AA10" i="15" s="1"/>
  <c r="R10" i="15"/>
  <c r="Q10" i="15"/>
  <c r="O10" i="15"/>
  <c r="P10" i="15" s="1"/>
  <c r="Y9" i="15"/>
  <c r="AA9" i="15" s="1"/>
  <c r="R9" i="15"/>
  <c r="Q9" i="15"/>
  <c r="O9" i="15"/>
  <c r="P9" i="15" s="1"/>
  <c r="Y8" i="15"/>
  <c r="AA8" i="15" s="1"/>
  <c r="R8" i="15"/>
  <c r="Q8" i="15"/>
  <c r="O8" i="15"/>
  <c r="P8" i="15" s="1"/>
  <c r="Y7" i="15"/>
  <c r="AA7" i="15" s="1"/>
  <c r="R7" i="15"/>
  <c r="Q7" i="15"/>
  <c r="O7" i="15"/>
  <c r="P7" i="15" s="1"/>
  <c r="B7" i="15"/>
  <c r="B8" i="15" s="1"/>
  <c r="I96" i="15" l="1"/>
  <c r="I121" i="15"/>
  <c r="I122" i="15" s="1"/>
  <c r="G121" i="15"/>
  <c r="K96" i="15"/>
  <c r="K121" i="15"/>
  <c r="H96" i="15"/>
  <c r="H121" i="15"/>
  <c r="H122" i="15" s="1"/>
  <c r="L96" i="15"/>
  <c r="L121" i="15"/>
  <c r="J96" i="15"/>
  <c r="J121" i="15"/>
  <c r="P120" i="15"/>
  <c r="AA43" i="15"/>
  <c r="L122" i="15"/>
  <c r="K122" i="15"/>
  <c r="J122" i="15"/>
  <c r="B27" i="15"/>
  <c r="R43" i="15"/>
  <c r="R23" i="15"/>
  <c r="A8" i="15"/>
  <c r="P13" i="15"/>
  <c r="AA13" i="15"/>
  <c r="Q13" i="15"/>
  <c r="R13" i="15"/>
  <c r="N13" i="15"/>
  <c r="N43" i="15"/>
  <c r="P33" i="15"/>
  <c r="AA33" i="15"/>
  <c r="Q33" i="15"/>
  <c r="Q23" i="15"/>
  <c r="P95" i="15"/>
  <c r="G96" i="15"/>
  <c r="P81" i="15"/>
  <c r="G82" i="15"/>
  <c r="P82" i="15" s="1"/>
  <c r="P43" i="15"/>
  <c r="AA23" i="15"/>
  <c r="A21" i="15"/>
  <c r="N23" i="15"/>
  <c r="N33" i="15"/>
  <c r="P74" i="15"/>
  <c r="G75" i="15"/>
  <c r="P75" i="15" s="1"/>
  <c r="P88" i="15"/>
  <c r="G89" i="15"/>
  <c r="P89" i="15" s="1"/>
  <c r="P23" i="15"/>
  <c r="A18" i="15"/>
  <c r="A22" i="15"/>
  <c r="R33" i="15"/>
  <c r="A19" i="15"/>
  <c r="A9" i="15"/>
  <c r="B9" i="15"/>
  <c r="A20" i="15"/>
  <c r="P96" i="15" l="1"/>
  <c r="AA68" i="15"/>
  <c r="G122" i="15"/>
  <c r="P122" i="15" s="1"/>
  <c r="P121" i="15"/>
  <c r="A10" i="15"/>
  <c r="B10" i="15"/>
  <c r="A28" i="15"/>
  <c r="B28" i="15"/>
  <c r="A29" i="15" l="1"/>
  <c r="B29" i="15"/>
  <c r="A11" i="15"/>
  <c r="B11" i="15"/>
  <c r="A30" i="15" l="1"/>
  <c r="B30" i="15"/>
  <c r="A12" i="15"/>
  <c r="B12" i="15"/>
  <c r="A17" i="15" s="1"/>
  <c r="A31" i="15" l="1"/>
  <c r="B31" i="15"/>
  <c r="A32" i="15" l="1"/>
  <c r="B32" i="15"/>
  <c r="A37" i="15" l="1"/>
  <c r="B37" i="15"/>
  <c r="B38" i="15" s="1"/>
  <c r="A38" i="15" l="1"/>
  <c r="B39" i="15"/>
  <c r="A39" i="15"/>
  <c r="B40" i="15" l="1"/>
  <c r="A40" i="15"/>
  <c r="B41" i="15" l="1"/>
  <c r="A41" i="15"/>
  <c r="B42" i="15" l="1"/>
  <c r="A42" i="15"/>
  <c r="A47" i="15" l="1"/>
  <c r="B47" i="15"/>
  <c r="B48" i="15" l="1"/>
  <c r="A48" i="15"/>
  <c r="A49" i="15" l="1"/>
  <c r="B49" i="15"/>
  <c r="B50" i="15" l="1"/>
  <c r="A50" i="15"/>
  <c r="B51" i="15" l="1"/>
  <c r="A51" i="15"/>
  <c r="B52" i="15" l="1"/>
  <c r="A52" i="15"/>
  <c r="B57" i="15" l="1"/>
  <c r="A57" i="15"/>
  <c r="B58" i="15" l="1"/>
  <c r="A58" i="15"/>
  <c r="A59" i="15" l="1"/>
  <c r="B59" i="15"/>
  <c r="B60" i="15" l="1"/>
  <c r="A60" i="15"/>
  <c r="A61" i="15" l="1"/>
  <c r="B61" i="15"/>
  <c r="A62" i="15" l="1"/>
  <c r="B62" i="15"/>
</calcChain>
</file>

<file path=xl/sharedStrings.xml><?xml version="1.0" encoding="utf-8"?>
<sst xmlns="http://schemas.openxmlformats.org/spreadsheetml/2006/main" count="397" uniqueCount="40">
  <si>
    <t>CTN</t>
  </si>
  <si>
    <t xml:space="preserve"> </t>
  </si>
  <si>
    <t>TTL</t>
  </si>
  <si>
    <t>G.W.</t>
  </si>
  <si>
    <t>N.W.</t>
  </si>
  <si>
    <t>MEAS.</t>
  </si>
  <si>
    <t>C/NO.</t>
  </si>
  <si>
    <t>COLOR</t>
  </si>
  <si>
    <t>(PCS)</t>
  </si>
  <si>
    <t>QTY</t>
  </si>
  <si>
    <t>KGS</t>
  </si>
  <si>
    <t>(CMS)</t>
  </si>
  <si>
    <t>CBM</t>
  </si>
  <si>
    <t>=</t>
  </si>
  <si>
    <t>X</t>
  </si>
  <si>
    <t>CM</t>
  </si>
  <si>
    <t>Total</t>
  </si>
  <si>
    <t xml:space="preserve">PO QTY </t>
  </si>
  <si>
    <t xml:space="preserve">TTL SHIP OUT </t>
  </si>
  <si>
    <t xml:space="preserve">DIFFERENCE </t>
  </si>
  <si>
    <t>STYLE NO</t>
  </si>
  <si>
    <t>S7925041</t>
  </si>
  <si>
    <t>SIZE</t>
  </si>
  <si>
    <t>S</t>
  </si>
  <si>
    <t>M</t>
  </si>
  <si>
    <t>L</t>
  </si>
  <si>
    <t>XL</t>
  </si>
  <si>
    <t>XXL</t>
  </si>
  <si>
    <t>XXXL</t>
  </si>
  <si>
    <t>BLACK</t>
  </si>
  <si>
    <t xml:space="preserve">Total Color and Size Breakdown - </t>
  </si>
  <si>
    <t>WHITE</t>
  </si>
  <si>
    <t>GREY MELANGE</t>
  </si>
  <si>
    <t>ROYAL BLUE</t>
  </si>
  <si>
    <t xml:space="preserve"> TOTAL CBM</t>
  </si>
  <si>
    <t>TOTAL SUMERRY</t>
  </si>
  <si>
    <t>MAROON</t>
  </si>
  <si>
    <t>OLIVE</t>
  </si>
  <si>
    <t>olive</t>
  </si>
  <si>
    <t>FINAL  PACKING LIST-05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</si>
</sst>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&quot;-&quot;??_);_(@_)"/>
    <numFmt numFmtId="165" formatCode="0_);[Red]\(0\)"/>
    <numFmt numFmtId="166" formatCode="0.0_);[Red]\(0.0\)"/>
    <numFmt numFmtId="167" formatCode="0.0"/>
    <numFmt numFmtId="168" formatCode="0.000"/>
    <numFmt numFmtId="169" formatCode="0.000_ "/>
    <numFmt numFmtId="170" formatCode="0.00_);[Red]\(0.00\)"/>
  </numFmts>
  <fonts count="2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u/>
      <sz val="2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宋体"/>
      <family val="3"/>
      <charset val="134"/>
    </font>
    <font>
      <sz val="10"/>
      <name val="Times New Roman"/>
      <family val="1"/>
    </font>
    <font>
      <sz val="12"/>
      <name val="宋体"/>
      <charset val="134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</font>
    <font>
      <b/>
      <sz val="16"/>
      <name val="Calibri"/>
      <family val="2"/>
      <scheme val="minor"/>
    </font>
    <font>
      <b/>
      <sz val="16"/>
      <name val="Calibri"/>
      <family val="2"/>
    </font>
    <font>
      <b/>
      <sz val="16"/>
      <color indexed="8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indexed="62"/>
      <name val="Calibri"/>
      <family val="2"/>
      <scheme val="minor"/>
    </font>
    <font>
      <b/>
      <sz val="4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8" fillId="0" borderId="0"/>
    <xf numFmtId="0" fontId="9" fillId="0" borderId="0"/>
    <xf numFmtId="0" fontId="1" fillId="0" borderId="0"/>
    <xf numFmtId="0" fontId="10" fillId="0" borderId="0"/>
  </cellStyleXfs>
  <cellXfs count="71">
    <xf numFmtId="0" fontId="0" fillId="0" borderId="0" xfId="0"/>
    <xf numFmtId="0" fontId="1" fillId="0" borderId="0" xfId="5"/>
    <xf numFmtId="0" fontId="6" fillId="0" borderId="0" xfId="5" applyFont="1" applyAlignment="1">
      <alignment vertical="center"/>
    </xf>
    <xf numFmtId="0" fontId="3" fillId="0" borderId="0" xfId="5" applyFont="1" applyAlignment="1">
      <alignment vertical="center"/>
    </xf>
    <xf numFmtId="0" fontId="3" fillId="2" borderId="0" xfId="5" applyFont="1" applyFill="1" applyAlignment="1">
      <alignment horizontal="center" vertical="center"/>
    </xf>
    <xf numFmtId="0" fontId="7" fillId="0" borderId="0" xfId="5" applyFont="1" applyAlignment="1">
      <alignment horizontal="left" vertical="center"/>
    </xf>
    <xf numFmtId="0" fontId="3" fillId="0" borderId="0" xfId="5" applyFont="1" applyAlignment="1">
      <alignment horizontal="center" vertical="center"/>
    </xf>
    <xf numFmtId="165" fontId="3" fillId="0" borderId="0" xfId="5" applyNumberFormat="1" applyFont="1" applyAlignment="1">
      <alignment vertical="center"/>
    </xf>
    <xf numFmtId="0" fontId="1" fillId="0" borderId="0" xfId="5" applyAlignment="1">
      <alignment vertical="center"/>
    </xf>
    <xf numFmtId="0" fontId="1" fillId="0" borderId="0" xfId="5" applyAlignment="1">
      <alignment wrapText="1"/>
    </xf>
    <xf numFmtId="49" fontId="14" fillId="0" borderId="2" xfId="5" applyNumberFormat="1" applyFont="1" applyBorder="1" applyAlignment="1">
      <alignment vertical="center"/>
    </xf>
    <xf numFmtId="0" fontId="14" fillId="0" borderId="2" xfId="5" applyFont="1" applyBorder="1" applyAlignment="1">
      <alignment horizontal="center" vertical="center"/>
    </xf>
    <xf numFmtId="49" fontId="14" fillId="0" borderId="2" xfId="5" applyNumberFormat="1" applyFont="1" applyBorder="1" applyAlignment="1">
      <alignment horizontal="left" vertical="center"/>
    </xf>
    <xf numFmtId="0" fontId="15" fillId="2" borderId="2" xfId="6" applyFont="1" applyFill="1" applyBorder="1" applyAlignment="1">
      <alignment horizontal="center" vertical="center" wrapText="1"/>
    </xf>
    <xf numFmtId="165" fontId="14" fillId="0" borderId="2" xfId="5" applyNumberFormat="1" applyFont="1" applyBorder="1" applyAlignment="1">
      <alignment horizontal="center" vertical="center"/>
    </xf>
    <xf numFmtId="0" fontId="14" fillId="0" borderId="2" xfId="5" applyFont="1" applyBorder="1" applyAlignment="1">
      <alignment vertical="center"/>
    </xf>
    <xf numFmtId="49" fontId="14" fillId="0" borderId="2" xfId="5" applyNumberFormat="1" applyFont="1" applyBorder="1" applyAlignment="1">
      <alignment horizontal="center" vertical="center"/>
    </xf>
    <xf numFmtId="0" fontId="16" fillId="0" borderId="2" xfId="3" applyFont="1" applyBorder="1" applyAlignment="1">
      <alignment horizontal="center" vertical="center" wrapText="1"/>
    </xf>
    <xf numFmtId="0" fontId="14" fillId="0" borderId="2" xfId="3" applyFont="1" applyBorder="1" applyAlignment="1">
      <alignment horizontal="center" vertical="center" wrapText="1"/>
    </xf>
    <xf numFmtId="0" fontId="14" fillId="0" borderId="2" xfId="5" applyFont="1" applyBorder="1" applyAlignment="1">
      <alignment horizontal="center" vertical="center" wrapText="1"/>
    </xf>
    <xf numFmtId="1" fontId="14" fillId="2" borderId="3" xfId="5" applyNumberFormat="1" applyFont="1" applyFill="1" applyBorder="1" applyAlignment="1">
      <alignment horizontal="center" vertical="center" wrapText="1"/>
    </xf>
    <xf numFmtId="0" fontId="14" fillId="2" borderId="3" xfId="5" applyFont="1" applyFill="1" applyBorder="1" applyAlignment="1">
      <alignment horizontal="center" vertical="center" wrapText="1"/>
    </xf>
    <xf numFmtId="0" fontId="14" fillId="2" borderId="3" xfId="5" applyFont="1" applyFill="1" applyBorder="1" applyAlignment="1">
      <alignment horizontal="center" vertical="center"/>
    </xf>
    <xf numFmtId="49" fontId="14" fillId="2" borderId="3" xfId="5" applyNumberFormat="1" applyFont="1" applyFill="1" applyBorder="1" applyAlignment="1">
      <alignment horizontal="center" vertical="center"/>
    </xf>
    <xf numFmtId="1" fontId="14" fillId="2" borderId="3" xfId="5" applyNumberFormat="1" applyFont="1" applyFill="1" applyBorder="1" applyAlignment="1">
      <alignment horizontal="center" vertical="center"/>
    </xf>
    <xf numFmtId="170" fontId="14" fillId="2" borderId="3" xfId="5" applyNumberFormat="1" applyFont="1" applyFill="1" applyBorder="1" applyAlignment="1">
      <alignment horizontal="center" vertical="center"/>
    </xf>
    <xf numFmtId="167" fontId="14" fillId="2" borderId="3" xfId="5" applyNumberFormat="1" applyFont="1" applyFill="1" applyBorder="1" applyAlignment="1">
      <alignment horizontal="center" vertical="center"/>
    </xf>
    <xf numFmtId="0" fontId="14" fillId="2" borderId="0" xfId="5" applyFont="1" applyFill="1" applyAlignment="1">
      <alignment vertical="center"/>
    </xf>
    <xf numFmtId="168" fontId="14" fillId="2" borderId="3" xfId="5" applyNumberFormat="1" applyFont="1" applyFill="1" applyBorder="1" applyAlignment="1">
      <alignment horizontal="center" vertical="center"/>
    </xf>
    <xf numFmtId="1" fontId="14" fillId="2" borderId="2" xfId="5" applyNumberFormat="1" applyFont="1" applyFill="1" applyBorder="1" applyAlignment="1">
      <alignment horizontal="center" vertical="center" wrapText="1"/>
    </xf>
    <xf numFmtId="0" fontId="14" fillId="2" borderId="2" xfId="5" applyFont="1" applyFill="1" applyBorder="1" applyAlignment="1">
      <alignment horizontal="center" vertical="center" wrapText="1"/>
    </xf>
    <xf numFmtId="0" fontId="14" fillId="2" borderId="2" xfId="5" applyFont="1" applyFill="1" applyBorder="1" applyAlignment="1">
      <alignment horizontal="center" vertical="center"/>
    </xf>
    <xf numFmtId="167" fontId="14" fillId="2" borderId="2" xfId="5" applyNumberFormat="1" applyFont="1" applyFill="1" applyBorder="1" applyAlignment="1">
      <alignment horizontal="center" vertical="center"/>
    </xf>
    <xf numFmtId="1" fontId="14" fillId="0" borderId="2" xfId="5" applyNumberFormat="1" applyFont="1" applyBorder="1" applyAlignment="1">
      <alignment horizontal="center" vertical="center"/>
    </xf>
    <xf numFmtId="166" fontId="14" fillId="0" borderId="2" xfId="5" applyNumberFormat="1" applyFont="1" applyBorder="1" applyAlignment="1">
      <alignment horizontal="center" vertical="center"/>
    </xf>
    <xf numFmtId="167" fontId="14" fillId="0" borderId="2" xfId="5" applyNumberFormat="1" applyFont="1" applyBorder="1" applyAlignment="1">
      <alignment horizontal="center" vertical="center"/>
    </xf>
    <xf numFmtId="2" fontId="14" fillId="0" borderId="2" xfId="5" applyNumberFormat="1" applyFont="1" applyBorder="1" applyAlignment="1">
      <alignment horizontal="center" vertical="center"/>
    </xf>
    <xf numFmtId="49" fontId="14" fillId="0" borderId="0" xfId="5" applyNumberFormat="1" applyFont="1" applyAlignment="1">
      <alignment horizontal="center" vertical="center"/>
    </xf>
    <xf numFmtId="165" fontId="14" fillId="0" borderId="0" xfId="5" applyNumberFormat="1" applyFont="1" applyAlignment="1">
      <alignment horizontal="center" vertical="center"/>
    </xf>
    <xf numFmtId="0" fontId="14" fillId="0" borderId="0" xfId="5" applyFont="1" applyAlignment="1">
      <alignment horizontal="center" vertical="center"/>
    </xf>
    <xf numFmtId="1" fontId="14" fillId="0" borderId="0" xfId="5" applyNumberFormat="1" applyFont="1" applyAlignment="1">
      <alignment horizontal="center" vertical="center"/>
    </xf>
    <xf numFmtId="166" fontId="14" fillId="0" borderId="0" xfId="5" applyNumberFormat="1" applyFont="1" applyAlignment="1">
      <alignment horizontal="center" vertical="center"/>
    </xf>
    <xf numFmtId="169" fontId="14" fillId="0" borderId="0" xfId="5" applyNumberFormat="1" applyFont="1" applyAlignment="1">
      <alignment horizontal="center" vertical="center"/>
    </xf>
    <xf numFmtId="167" fontId="14" fillId="0" borderId="0" xfId="5" applyNumberFormat="1" applyFont="1" applyAlignment="1">
      <alignment horizontal="center" vertical="center"/>
    </xf>
    <xf numFmtId="2" fontId="14" fillId="0" borderId="0" xfId="5" applyNumberFormat="1" applyFont="1" applyAlignment="1">
      <alignment horizontal="center" vertical="center"/>
    </xf>
    <xf numFmtId="1" fontId="14" fillId="2" borderId="2" xfId="5" applyNumberFormat="1" applyFont="1" applyFill="1" applyBorder="1" applyAlignment="1">
      <alignment horizontal="center" vertical="center"/>
    </xf>
    <xf numFmtId="0" fontId="11" fillId="0" borderId="4" xfId="4" applyFont="1" applyBorder="1" applyAlignment="1">
      <alignment vertical="center"/>
    </xf>
    <xf numFmtId="0" fontId="11" fillId="0" borderId="5" xfId="4" applyFont="1" applyBorder="1" applyAlignment="1">
      <alignment vertical="center"/>
    </xf>
    <xf numFmtId="0" fontId="17" fillId="0" borderId="5" xfId="5" applyFont="1" applyBorder="1"/>
    <xf numFmtId="0" fontId="11" fillId="0" borderId="5" xfId="4" applyFont="1" applyBorder="1" applyAlignment="1">
      <alignment horizontal="center" vertical="center"/>
    </xf>
    <xf numFmtId="0" fontId="18" fillId="0" borderId="6" xfId="4" applyFont="1" applyBorder="1" applyAlignment="1">
      <alignment vertical="center"/>
    </xf>
    <xf numFmtId="0" fontId="11" fillId="0" borderId="2" xfId="4" applyFont="1" applyBorder="1" applyAlignment="1">
      <alignment horizontal="center" vertical="center" wrapText="1"/>
    </xf>
    <xf numFmtId="0" fontId="14" fillId="0" borderId="2" xfId="3" applyFont="1" applyBorder="1" applyAlignment="1">
      <alignment horizontal="center" vertical="center"/>
    </xf>
    <xf numFmtId="0" fontId="11" fillId="0" borderId="2" xfId="4" applyFont="1" applyBorder="1" applyAlignment="1">
      <alignment horizontal="center" vertical="center"/>
    </xf>
    <xf numFmtId="0" fontId="11" fillId="0" borderId="2" xfId="5" applyFont="1" applyBorder="1" applyAlignment="1">
      <alignment horizontal="center" vertical="center" wrapText="1"/>
    </xf>
    <xf numFmtId="1" fontId="11" fillId="0" borderId="2" xfId="5" applyNumberFormat="1" applyFont="1" applyBorder="1" applyAlignment="1">
      <alignment horizontal="center" vertical="center" wrapText="1"/>
    </xf>
    <xf numFmtId="1" fontId="11" fillId="0" borderId="2" xfId="3" applyNumberFormat="1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center"/>
    </xf>
    <xf numFmtId="0" fontId="17" fillId="0" borderId="0" xfId="5" applyFont="1"/>
    <xf numFmtId="0" fontId="14" fillId="4" borderId="3" xfId="5" applyFont="1" applyFill="1" applyBorder="1" applyAlignment="1">
      <alignment horizontal="center" vertical="center"/>
    </xf>
    <xf numFmtId="169" fontId="14" fillId="0" borderId="2" xfId="5" applyNumberFormat="1" applyFont="1" applyBorder="1" applyAlignment="1">
      <alignment horizontal="center" vertical="center"/>
    </xf>
    <xf numFmtId="0" fontId="19" fillId="0" borderId="0" xfId="5" applyFont="1" applyAlignment="1">
      <alignment horizontal="center" vertical="center"/>
    </xf>
    <xf numFmtId="0" fontId="5" fillId="0" borderId="0" xfId="5" applyFont="1" applyAlignment="1">
      <alignment horizontal="center" vertical="center"/>
    </xf>
    <xf numFmtId="49" fontId="12" fillId="3" borderId="0" xfId="5" applyNumberFormat="1" applyFont="1" applyFill="1" applyAlignment="1">
      <alignment horizontal="center" vertical="center"/>
    </xf>
    <xf numFmtId="49" fontId="12" fillId="3" borderId="7" xfId="5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4" fillId="0" borderId="1" xfId="5" applyNumberFormat="1" applyFont="1" applyBorder="1" applyAlignment="1">
      <alignment horizontal="center" vertical="center"/>
    </xf>
    <xf numFmtId="0" fontId="11" fillId="0" borderId="5" xfId="4" applyFont="1" applyBorder="1" applyAlignment="1">
      <alignment vertical="center"/>
    </xf>
    <xf numFmtId="0" fontId="14" fillId="0" borderId="4" xfId="5" applyFont="1" applyBorder="1" applyAlignment="1">
      <alignment horizontal="center" vertical="center"/>
    </xf>
    <xf numFmtId="0" fontId="14" fillId="0" borderId="5" xfId="5" applyFont="1" applyBorder="1" applyAlignment="1">
      <alignment horizontal="center" vertical="center"/>
    </xf>
    <xf numFmtId="0" fontId="14" fillId="0" borderId="6" xfId="5" applyFont="1" applyBorder="1" applyAlignment="1">
      <alignment horizontal="center" vertical="center"/>
    </xf>
  </cellXfs>
  <cellStyles count="7">
    <cellStyle name="Comma 2" xfId="1"/>
    <cellStyle name="Normal" xfId="0" builtinId="0"/>
    <cellStyle name="Normal 2" xfId="2"/>
    <cellStyle name="Normal 3" xfId="5"/>
    <cellStyle name="Normal_ΡΙΓΕΣ ΔΙΟΡΘΩΜΕΝΗ ΠΑΡΑΓΓΕΛΙΑ 8Α ΣΕΖΟΝ 30-07-2007" xfId="6"/>
    <cellStyle name="一般_Packing1" xfId="4"/>
    <cellStyle name="常规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2"/>
  <sheetViews>
    <sheetView tabSelected="1" view="pageBreakPreview" zoomScaleNormal="100" zoomScaleSheetLayoutView="100" workbookViewId="0">
      <selection activeCell="G3" sqref="G3"/>
    </sheetView>
  </sheetViews>
  <sheetFormatPr defaultColWidth="6.28515625" defaultRowHeight="15"/>
  <cols>
    <col min="1" max="2" width="16.140625" style="1" customWidth="1"/>
    <col min="3" max="3" width="16.7109375" style="1" customWidth="1"/>
    <col min="4" max="4" width="23.7109375" style="1" customWidth="1"/>
    <col min="5" max="5" width="6.42578125" style="1" bestFit="1" customWidth="1"/>
    <col min="6" max="6" width="21.140625" style="1" customWidth="1"/>
    <col min="7" max="12" width="12.140625" style="1" customWidth="1"/>
    <col min="13" max="13" width="6.42578125" style="1" bestFit="1" customWidth="1"/>
    <col min="14" max="14" width="11.7109375" style="1" customWidth="1"/>
    <col min="15" max="15" width="11.5703125" style="1" customWidth="1"/>
    <col min="16" max="16" width="21.28515625" style="1" customWidth="1"/>
    <col min="17" max="18" width="17" style="1" customWidth="1"/>
    <col min="19" max="24" width="11.5703125" style="1" customWidth="1"/>
    <col min="25" max="26" width="11.5703125" style="1" hidden="1" customWidth="1"/>
    <col min="27" max="27" width="14.5703125" style="1" customWidth="1"/>
    <col min="28" max="16384" width="6.28515625" style="1"/>
  </cols>
  <sheetData>
    <row r="1" spans="1:27" ht="26.25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</row>
    <row r="2" spans="1:27">
      <c r="A2" s="2"/>
      <c r="B2" s="2"/>
      <c r="C2" s="2"/>
    </row>
    <row r="3" spans="1:27" ht="45" customHeight="1">
      <c r="A3" s="63" t="s">
        <v>20</v>
      </c>
      <c r="B3" s="64"/>
      <c r="C3" s="65" t="s">
        <v>21</v>
      </c>
      <c r="D3" s="65"/>
      <c r="E3" s="4"/>
      <c r="F3" s="5"/>
      <c r="G3" s="6"/>
      <c r="H3" s="3"/>
      <c r="I3" s="3"/>
      <c r="J3" s="61" t="s">
        <v>39</v>
      </c>
      <c r="K3" s="61"/>
      <c r="L3" s="61"/>
      <c r="M3" s="61"/>
      <c r="N3" s="61"/>
      <c r="O3" s="61"/>
      <c r="P3" s="61"/>
      <c r="Q3" s="7"/>
      <c r="R3" s="7"/>
      <c r="S3" s="3"/>
      <c r="T3" s="3"/>
      <c r="U3" s="3"/>
      <c r="V3" s="3"/>
      <c r="W3" s="3"/>
      <c r="X3" s="3"/>
      <c r="Y3" s="3"/>
      <c r="Z3" s="3"/>
      <c r="AA3" s="3"/>
    </row>
    <row r="4" spans="1:27" ht="85.5" customHeight="1">
      <c r="A4" s="66"/>
      <c r="B4" s="66"/>
      <c r="C4" s="66"/>
      <c r="D4" s="66"/>
      <c r="E4" s="66"/>
      <c r="F4" s="5"/>
      <c r="G4" s="6"/>
      <c r="H4" s="3"/>
      <c r="I4" s="3"/>
      <c r="J4" s="3"/>
      <c r="K4" s="6"/>
      <c r="L4" s="6"/>
      <c r="M4" s="6"/>
      <c r="N4" s="6"/>
      <c r="O4" s="3"/>
      <c r="P4" s="3"/>
      <c r="Q4" s="7"/>
      <c r="R4" s="7"/>
      <c r="S4" s="3"/>
      <c r="T4" s="3"/>
      <c r="U4" s="3"/>
      <c r="V4" s="3"/>
      <c r="W4" s="3"/>
      <c r="X4" s="3"/>
      <c r="Y4" s="3"/>
      <c r="Z4" s="3"/>
      <c r="AA4" s="3"/>
    </row>
    <row r="5" spans="1:27" s="8" customFormat="1" ht="24" customHeight="1">
      <c r="A5" s="10"/>
      <c r="B5" s="10"/>
      <c r="C5" s="11" t="s">
        <v>0</v>
      </c>
      <c r="D5" s="12"/>
      <c r="E5" s="13"/>
      <c r="F5" s="13"/>
      <c r="G5" s="13"/>
      <c r="H5" s="13"/>
      <c r="I5" s="13"/>
      <c r="J5" s="13"/>
      <c r="K5" s="13"/>
      <c r="L5" s="13"/>
      <c r="M5" s="13"/>
      <c r="N5" s="11" t="s">
        <v>1</v>
      </c>
      <c r="O5" s="11" t="s">
        <v>0</v>
      </c>
      <c r="P5" s="11" t="s">
        <v>2</v>
      </c>
      <c r="Q5" s="14" t="s">
        <v>3</v>
      </c>
      <c r="R5" s="14" t="s">
        <v>4</v>
      </c>
      <c r="S5" s="11"/>
      <c r="T5" s="11"/>
      <c r="U5" s="11" t="s">
        <v>5</v>
      </c>
      <c r="V5" s="11"/>
      <c r="W5" s="11"/>
      <c r="X5" s="11"/>
      <c r="Y5" s="15"/>
      <c r="Z5" s="15"/>
      <c r="AA5" s="15"/>
    </row>
    <row r="6" spans="1:27" s="8" customFormat="1" ht="24" customHeight="1">
      <c r="A6" s="16" t="s">
        <v>6</v>
      </c>
      <c r="B6" s="16"/>
      <c r="C6" s="11"/>
      <c r="D6" s="16" t="s">
        <v>7</v>
      </c>
      <c r="E6" s="17"/>
      <c r="F6" s="17" t="s">
        <v>22</v>
      </c>
      <c r="G6" s="18" t="s">
        <v>23</v>
      </c>
      <c r="H6" s="19" t="s">
        <v>24</v>
      </c>
      <c r="I6" s="19" t="s">
        <v>25</v>
      </c>
      <c r="J6" s="19" t="s">
        <v>26</v>
      </c>
      <c r="K6" s="19" t="s">
        <v>27</v>
      </c>
      <c r="L6" s="19" t="s">
        <v>28</v>
      </c>
      <c r="M6" s="19"/>
      <c r="N6" s="16"/>
      <c r="O6" s="16" t="s">
        <v>8</v>
      </c>
      <c r="P6" s="16" t="s">
        <v>9</v>
      </c>
      <c r="Q6" s="14" t="s">
        <v>10</v>
      </c>
      <c r="R6" s="14" t="s">
        <v>10</v>
      </c>
      <c r="S6" s="11"/>
      <c r="T6" s="11"/>
      <c r="U6" s="11" t="s">
        <v>11</v>
      </c>
      <c r="V6" s="11"/>
      <c r="W6" s="11"/>
      <c r="X6" s="11"/>
      <c r="Y6" s="15"/>
      <c r="Z6" s="15"/>
      <c r="AA6" s="11" t="s">
        <v>12</v>
      </c>
    </row>
    <row r="7" spans="1:27" s="8" customFormat="1" ht="22.5" customHeight="1">
      <c r="A7" s="20">
        <v>1</v>
      </c>
      <c r="B7" s="20">
        <f>C7</f>
        <v>24</v>
      </c>
      <c r="C7" s="21">
        <v>24</v>
      </c>
      <c r="D7" s="59" t="s">
        <v>29</v>
      </c>
      <c r="E7" s="21"/>
      <c r="F7" s="21"/>
      <c r="G7" s="21">
        <v>100</v>
      </c>
      <c r="H7" s="21"/>
      <c r="I7" s="21"/>
      <c r="J7" s="21"/>
      <c r="K7" s="22"/>
      <c r="L7" s="22"/>
      <c r="M7" s="22"/>
      <c r="N7" s="23" t="s">
        <v>13</v>
      </c>
      <c r="O7" s="22">
        <f>SUM(E7:N7)</f>
        <v>100</v>
      </c>
      <c r="P7" s="24">
        <f>O7*C7</f>
        <v>2400</v>
      </c>
      <c r="Q7" s="25">
        <f>16.35*C7</f>
        <v>392.40000000000003</v>
      </c>
      <c r="R7" s="25">
        <f>14.4*C7</f>
        <v>345.6</v>
      </c>
      <c r="S7" s="24">
        <v>60</v>
      </c>
      <c r="T7" s="24" t="s">
        <v>14</v>
      </c>
      <c r="U7" s="24">
        <v>40</v>
      </c>
      <c r="V7" s="24" t="s">
        <v>14</v>
      </c>
      <c r="W7" s="22">
        <v>34</v>
      </c>
      <c r="X7" s="26" t="s">
        <v>15</v>
      </c>
      <c r="Y7" s="27">
        <f>S7*U7*W7</f>
        <v>81600</v>
      </c>
      <c r="Z7" s="27">
        <v>1000000</v>
      </c>
      <c r="AA7" s="28">
        <f>(Y7/Z7)*C7</f>
        <v>1.9584000000000001</v>
      </c>
    </row>
    <row r="8" spans="1:27" s="8" customFormat="1" ht="22.5" customHeight="1">
      <c r="A8" s="29">
        <f>B7+1</f>
        <v>25</v>
      </c>
      <c r="B8" s="29">
        <f>C8+B7</f>
        <v>76</v>
      </c>
      <c r="C8" s="30">
        <v>52</v>
      </c>
      <c r="D8" s="31"/>
      <c r="E8" s="30"/>
      <c r="F8" s="30"/>
      <c r="G8" s="30"/>
      <c r="H8" s="30">
        <v>100</v>
      </c>
      <c r="I8" s="30"/>
      <c r="J8" s="30"/>
      <c r="K8" s="31"/>
      <c r="L8" s="31"/>
      <c r="M8" s="31"/>
      <c r="N8" s="23" t="s">
        <v>13</v>
      </c>
      <c r="O8" s="22">
        <f t="shared" ref="O8:O12" si="0">SUM(E8:N8)</f>
        <v>100</v>
      </c>
      <c r="P8" s="24">
        <f t="shared" ref="P8:P12" si="1">O8*C8</f>
        <v>5200</v>
      </c>
      <c r="Q8" s="25">
        <f>17.15*C8</f>
        <v>891.8</v>
      </c>
      <c r="R8" s="25">
        <f>15.2*C8</f>
        <v>790.4</v>
      </c>
      <c r="S8" s="24">
        <v>60</v>
      </c>
      <c r="T8" s="24" t="s">
        <v>14</v>
      </c>
      <c r="U8" s="24">
        <v>40</v>
      </c>
      <c r="V8" s="24" t="s">
        <v>14</v>
      </c>
      <c r="W8" s="22">
        <v>34</v>
      </c>
      <c r="X8" s="32" t="s">
        <v>15</v>
      </c>
      <c r="Y8" s="27">
        <f t="shared" ref="Y8:Y12" si="2">S8*U8*W8</f>
        <v>81600</v>
      </c>
      <c r="Z8" s="27">
        <v>1000000</v>
      </c>
      <c r="AA8" s="28">
        <f t="shared" ref="AA8:AA12" si="3">(Y8/Z8)*C8</f>
        <v>4.2431999999999999</v>
      </c>
    </row>
    <row r="9" spans="1:27" s="8" customFormat="1" ht="22.5" customHeight="1">
      <c r="A9" s="29">
        <f t="shared" ref="A9:A12" si="4">B8+1</f>
        <v>77</v>
      </c>
      <c r="B9" s="29">
        <f>C9+B8</f>
        <v>143</v>
      </c>
      <c r="C9" s="30">
        <v>67</v>
      </c>
      <c r="D9" s="31"/>
      <c r="E9" s="30"/>
      <c r="F9" s="30"/>
      <c r="G9" s="30"/>
      <c r="H9" s="30"/>
      <c r="I9" s="30">
        <v>100</v>
      </c>
      <c r="J9" s="30"/>
      <c r="K9" s="31"/>
      <c r="L9" s="31"/>
      <c r="M9" s="31"/>
      <c r="N9" s="23" t="s">
        <v>13</v>
      </c>
      <c r="O9" s="22">
        <f t="shared" si="0"/>
        <v>100</v>
      </c>
      <c r="P9" s="24">
        <f t="shared" si="1"/>
        <v>6700</v>
      </c>
      <c r="Q9" s="25">
        <f>18.05*C9</f>
        <v>1209.3500000000001</v>
      </c>
      <c r="R9" s="25">
        <f>16.1*C9</f>
        <v>1078.7</v>
      </c>
      <c r="S9" s="24">
        <v>60</v>
      </c>
      <c r="T9" s="24" t="s">
        <v>14</v>
      </c>
      <c r="U9" s="24">
        <v>40</v>
      </c>
      <c r="V9" s="24" t="s">
        <v>14</v>
      </c>
      <c r="W9" s="22">
        <v>34</v>
      </c>
      <c r="X9" s="32" t="s">
        <v>15</v>
      </c>
      <c r="Y9" s="27">
        <f t="shared" si="2"/>
        <v>81600</v>
      </c>
      <c r="Z9" s="27">
        <v>1000000</v>
      </c>
      <c r="AA9" s="28">
        <f t="shared" si="3"/>
        <v>5.4672000000000001</v>
      </c>
    </row>
    <row r="10" spans="1:27" s="8" customFormat="1" ht="29.25" customHeight="1">
      <c r="A10" s="29">
        <f t="shared" si="4"/>
        <v>144</v>
      </c>
      <c r="B10" s="29">
        <f t="shared" ref="B10:B12" si="5">C10+B9</f>
        <v>222</v>
      </c>
      <c r="C10" s="30">
        <v>79</v>
      </c>
      <c r="D10" s="31"/>
      <c r="E10" s="30"/>
      <c r="F10" s="30"/>
      <c r="G10" s="30"/>
      <c r="H10" s="30"/>
      <c r="I10" s="30"/>
      <c r="J10" s="30">
        <v>100</v>
      </c>
      <c r="K10" s="31"/>
      <c r="L10" s="31"/>
      <c r="M10" s="31"/>
      <c r="N10" s="23" t="s">
        <v>13</v>
      </c>
      <c r="O10" s="22">
        <f t="shared" si="0"/>
        <v>100</v>
      </c>
      <c r="P10" s="24">
        <f t="shared" si="1"/>
        <v>7900</v>
      </c>
      <c r="Q10" s="25">
        <f>19.6*C10</f>
        <v>1548.4</v>
      </c>
      <c r="R10" s="25">
        <f>17.5*C10</f>
        <v>1382.5</v>
      </c>
      <c r="S10" s="24">
        <v>60</v>
      </c>
      <c r="T10" s="24" t="s">
        <v>14</v>
      </c>
      <c r="U10" s="24">
        <v>40</v>
      </c>
      <c r="V10" s="24" t="s">
        <v>14</v>
      </c>
      <c r="W10" s="22">
        <v>37</v>
      </c>
      <c r="X10" s="32" t="s">
        <v>15</v>
      </c>
      <c r="Y10" s="27">
        <f>S10*U10*W10</f>
        <v>88800</v>
      </c>
      <c r="Z10" s="27">
        <v>1000000</v>
      </c>
      <c r="AA10" s="28">
        <f t="shared" si="3"/>
        <v>7.0152000000000001</v>
      </c>
    </row>
    <row r="11" spans="1:27" s="8" customFormat="1" ht="22.5" customHeight="1">
      <c r="A11" s="29">
        <f t="shared" si="4"/>
        <v>223</v>
      </c>
      <c r="B11" s="29">
        <f t="shared" si="5"/>
        <v>272</v>
      </c>
      <c r="C11" s="30">
        <v>50</v>
      </c>
      <c r="D11" s="31"/>
      <c r="E11" s="30"/>
      <c r="F11" s="30"/>
      <c r="G11" s="30"/>
      <c r="H11" s="30"/>
      <c r="I11" s="30"/>
      <c r="J11" s="30"/>
      <c r="K11" s="31">
        <v>100</v>
      </c>
      <c r="L11" s="31"/>
      <c r="M11" s="31"/>
      <c r="N11" s="23" t="s">
        <v>13</v>
      </c>
      <c r="O11" s="22">
        <f t="shared" si="0"/>
        <v>100</v>
      </c>
      <c r="P11" s="24">
        <f t="shared" si="1"/>
        <v>5000</v>
      </c>
      <c r="Q11" s="25">
        <f>20.4*C11</f>
        <v>1019.9999999999999</v>
      </c>
      <c r="R11" s="25">
        <f>18.3*C11</f>
        <v>915</v>
      </c>
      <c r="S11" s="24">
        <v>60</v>
      </c>
      <c r="T11" s="24" t="s">
        <v>14</v>
      </c>
      <c r="U11" s="24">
        <v>40</v>
      </c>
      <c r="V11" s="24" t="s">
        <v>14</v>
      </c>
      <c r="W11" s="22">
        <v>37</v>
      </c>
      <c r="X11" s="32" t="s">
        <v>15</v>
      </c>
      <c r="Y11" s="27">
        <f t="shared" si="2"/>
        <v>88800</v>
      </c>
      <c r="Z11" s="27">
        <v>1000000</v>
      </c>
      <c r="AA11" s="28">
        <f t="shared" si="3"/>
        <v>4.4400000000000004</v>
      </c>
    </row>
    <row r="12" spans="1:27" s="8" customFormat="1" ht="22.5" customHeight="1">
      <c r="A12" s="29">
        <f t="shared" si="4"/>
        <v>273</v>
      </c>
      <c r="B12" s="29">
        <f t="shared" si="5"/>
        <v>300</v>
      </c>
      <c r="C12" s="30">
        <v>28</v>
      </c>
      <c r="D12" s="31"/>
      <c r="E12" s="30"/>
      <c r="F12" s="30"/>
      <c r="G12" s="30"/>
      <c r="H12" s="30"/>
      <c r="I12" s="30"/>
      <c r="J12" s="30"/>
      <c r="K12" s="31"/>
      <c r="L12" s="31">
        <v>100</v>
      </c>
      <c r="M12" s="31"/>
      <c r="N12" s="23" t="s">
        <v>13</v>
      </c>
      <c r="O12" s="22">
        <f t="shared" si="0"/>
        <v>100</v>
      </c>
      <c r="P12" s="24">
        <f t="shared" si="1"/>
        <v>2800</v>
      </c>
      <c r="Q12" s="25">
        <f>21.45*C12</f>
        <v>600.6</v>
      </c>
      <c r="R12" s="25">
        <f>19.35*C12</f>
        <v>541.80000000000007</v>
      </c>
      <c r="S12" s="24">
        <v>60</v>
      </c>
      <c r="T12" s="24" t="s">
        <v>14</v>
      </c>
      <c r="U12" s="24">
        <v>40</v>
      </c>
      <c r="V12" s="24" t="s">
        <v>14</v>
      </c>
      <c r="W12" s="22">
        <v>37</v>
      </c>
      <c r="X12" s="32" t="s">
        <v>15</v>
      </c>
      <c r="Y12" s="27">
        <f t="shared" si="2"/>
        <v>88800</v>
      </c>
      <c r="Z12" s="27">
        <v>1000000</v>
      </c>
      <c r="AA12" s="28">
        <f t="shared" si="3"/>
        <v>2.4864000000000002</v>
      </c>
    </row>
    <row r="13" spans="1:27" ht="33" customHeight="1">
      <c r="A13" s="16"/>
      <c r="B13" s="16"/>
      <c r="C13" s="14">
        <f>SUM(C7:C12)</f>
        <v>300</v>
      </c>
      <c r="D13" s="11" t="str">
        <f>D7</f>
        <v>BLACK</v>
      </c>
      <c r="E13" s="33">
        <f>SUM(E7:E11)</f>
        <v>0</v>
      </c>
      <c r="F13" s="33">
        <f>SUM(F7:F11)</f>
        <v>0</v>
      </c>
      <c r="G13" s="33">
        <f>G7*C7</f>
        <v>2400</v>
      </c>
      <c r="H13" s="33">
        <f>H8*C8</f>
        <v>5200</v>
      </c>
      <c r="I13" s="33">
        <f>I9*C9</f>
        <v>6700</v>
      </c>
      <c r="J13" s="33">
        <f>J10*C10</f>
        <v>7900</v>
      </c>
      <c r="K13" s="33">
        <f>K11*C11</f>
        <v>5000</v>
      </c>
      <c r="L13" s="33">
        <f>L12*C12</f>
        <v>2800</v>
      </c>
      <c r="M13" s="33"/>
      <c r="N13" s="33">
        <f>SUM(E13:M13)</f>
        <v>30000</v>
      </c>
      <c r="O13" s="11" t="s">
        <v>13</v>
      </c>
      <c r="P13" s="33">
        <f>SUM(P7:P12)</f>
        <v>30000</v>
      </c>
      <c r="Q13" s="34">
        <f>SUM(Q7:Q12)</f>
        <v>5662.55</v>
      </c>
      <c r="R13" s="34">
        <f>SUM(R7:R12)</f>
        <v>5054</v>
      </c>
      <c r="S13" s="33"/>
      <c r="T13" s="60"/>
      <c r="U13" s="60"/>
      <c r="V13" s="11"/>
      <c r="W13" s="11"/>
      <c r="X13" s="35"/>
      <c r="Y13" s="11"/>
      <c r="Z13" s="11"/>
      <c r="AA13" s="36">
        <f>SUM(AA7:AA12)</f>
        <v>25.610400000000002</v>
      </c>
    </row>
    <row r="14" spans="1:27" ht="33" customHeight="1">
      <c r="A14" s="37"/>
      <c r="B14" s="37"/>
      <c r="C14" s="38"/>
      <c r="D14" s="39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39"/>
      <c r="P14" s="40"/>
      <c r="Q14" s="41"/>
      <c r="R14" s="41"/>
      <c r="S14" s="40"/>
      <c r="T14" s="42"/>
      <c r="U14" s="42"/>
      <c r="V14" s="39"/>
      <c r="W14" s="39"/>
      <c r="X14" s="43"/>
      <c r="Y14" s="39"/>
      <c r="Z14" s="39"/>
      <c r="AA14" s="44"/>
    </row>
    <row r="15" spans="1:27" ht="33" customHeight="1">
      <c r="A15" s="10"/>
      <c r="B15" s="10"/>
      <c r="C15" s="11" t="s">
        <v>0</v>
      </c>
      <c r="D15" s="12"/>
      <c r="E15" s="13"/>
      <c r="F15" s="13"/>
      <c r="G15" s="13"/>
      <c r="H15" s="13"/>
      <c r="I15" s="13"/>
      <c r="J15" s="13"/>
      <c r="K15" s="13"/>
      <c r="L15" s="13"/>
      <c r="M15" s="13"/>
      <c r="N15" s="11" t="s">
        <v>1</v>
      </c>
      <c r="O15" s="11" t="s">
        <v>0</v>
      </c>
      <c r="P15" s="11" t="s">
        <v>2</v>
      </c>
      <c r="Q15" s="14" t="s">
        <v>3</v>
      </c>
      <c r="R15" s="14" t="s">
        <v>4</v>
      </c>
      <c r="S15" s="11"/>
      <c r="T15" s="11"/>
      <c r="U15" s="11" t="s">
        <v>5</v>
      </c>
      <c r="V15" s="11"/>
      <c r="W15" s="11"/>
      <c r="X15" s="11"/>
      <c r="Y15" s="15"/>
      <c r="Z15" s="15"/>
      <c r="AA15" s="15"/>
    </row>
    <row r="16" spans="1:27" ht="33" customHeight="1">
      <c r="A16" s="16" t="s">
        <v>6</v>
      </c>
      <c r="B16" s="16"/>
      <c r="C16" s="11"/>
      <c r="D16" s="16" t="s">
        <v>7</v>
      </c>
      <c r="E16" s="17"/>
      <c r="F16" s="17" t="s">
        <v>22</v>
      </c>
      <c r="G16" s="18" t="s">
        <v>23</v>
      </c>
      <c r="H16" s="19" t="s">
        <v>24</v>
      </c>
      <c r="I16" s="19" t="s">
        <v>25</v>
      </c>
      <c r="J16" s="19" t="s">
        <v>26</v>
      </c>
      <c r="K16" s="19" t="s">
        <v>27</v>
      </c>
      <c r="L16" s="19" t="s">
        <v>28</v>
      </c>
      <c r="M16" s="19"/>
      <c r="N16" s="16"/>
      <c r="O16" s="16" t="s">
        <v>8</v>
      </c>
      <c r="P16" s="16" t="s">
        <v>9</v>
      </c>
      <c r="Q16" s="14" t="s">
        <v>10</v>
      </c>
      <c r="R16" s="14" t="s">
        <v>10</v>
      </c>
      <c r="S16" s="11"/>
      <c r="T16" s="11"/>
      <c r="U16" s="11" t="s">
        <v>11</v>
      </c>
      <c r="V16" s="11"/>
      <c r="W16" s="11"/>
      <c r="X16" s="11"/>
      <c r="Y16" s="15"/>
      <c r="Z16" s="15"/>
      <c r="AA16" s="11" t="s">
        <v>12</v>
      </c>
    </row>
    <row r="17" spans="1:27" ht="33" customHeight="1">
      <c r="A17" s="20">
        <f>B12+1</f>
        <v>301</v>
      </c>
      <c r="B17" s="20">
        <f>C13+C17</f>
        <v>333</v>
      </c>
      <c r="C17" s="21">
        <v>33</v>
      </c>
      <c r="D17" s="59" t="s">
        <v>31</v>
      </c>
      <c r="E17" s="21"/>
      <c r="F17" s="21"/>
      <c r="G17" s="21">
        <v>100</v>
      </c>
      <c r="H17" s="21"/>
      <c r="I17" s="21"/>
      <c r="J17" s="21"/>
      <c r="K17" s="22"/>
      <c r="L17" s="22"/>
      <c r="M17" s="22"/>
      <c r="N17" s="23" t="s">
        <v>13</v>
      </c>
      <c r="O17" s="22">
        <f>SUM(E17:N17)</f>
        <v>100</v>
      </c>
      <c r="P17" s="24">
        <f>O17*C17</f>
        <v>3300</v>
      </c>
      <c r="Q17" s="25">
        <f>16.35*C17</f>
        <v>539.55000000000007</v>
      </c>
      <c r="R17" s="25">
        <f>14.4*C17</f>
        <v>475.2</v>
      </c>
      <c r="S17" s="24">
        <v>60</v>
      </c>
      <c r="T17" s="24" t="s">
        <v>14</v>
      </c>
      <c r="U17" s="24">
        <v>40</v>
      </c>
      <c r="V17" s="24" t="s">
        <v>14</v>
      </c>
      <c r="W17" s="22">
        <v>34</v>
      </c>
      <c r="X17" s="26" t="s">
        <v>15</v>
      </c>
      <c r="Y17" s="27">
        <f>S17*U17*W17</f>
        <v>81600</v>
      </c>
      <c r="Z17" s="27">
        <v>1000000</v>
      </c>
      <c r="AA17" s="28">
        <f>(Y17/Z17)*C17</f>
        <v>2.6928000000000001</v>
      </c>
    </row>
    <row r="18" spans="1:27" ht="33" customHeight="1">
      <c r="A18" s="29">
        <f>B17+1</f>
        <v>334</v>
      </c>
      <c r="B18" s="29">
        <f>C18+B17</f>
        <v>395</v>
      </c>
      <c r="C18" s="30">
        <v>62</v>
      </c>
      <c r="D18" s="31"/>
      <c r="E18" s="30"/>
      <c r="F18" s="30"/>
      <c r="G18" s="30"/>
      <c r="H18" s="30">
        <v>100</v>
      </c>
      <c r="I18" s="30"/>
      <c r="J18" s="30"/>
      <c r="K18" s="31"/>
      <c r="L18" s="31"/>
      <c r="M18" s="31"/>
      <c r="N18" s="23" t="s">
        <v>13</v>
      </c>
      <c r="O18" s="22">
        <f t="shared" ref="O18:O22" si="6">SUM(E18:N18)</f>
        <v>100</v>
      </c>
      <c r="P18" s="24">
        <f t="shared" ref="P18:P22" si="7">O18*C18</f>
        <v>6200</v>
      </c>
      <c r="Q18" s="25">
        <f>17.15*C18</f>
        <v>1063.3</v>
      </c>
      <c r="R18" s="25">
        <f>15.2*C18</f>
        <v>942.4</v>
      </c>
      <c r="S18" s="24">
        <v>60</v>
      </c>
      <c r="T18" s="24" t="s">
        <v>14</v>
      </c>
      <c r="U18" s="24">
        <v>40</v>
      </c>
      <c r="V18" s="24" t="s">
        <v>14</v>
      </c>
      <c r="W18" s="22">
        <v>34</v>
      </c>
      <c r="X18" s="32" t="s">
        <v>15</v>
      </c>
      <c r="Y18" s="27">
        <f t="shared" ref="Y18:Y19" si="8">S18*U18*W18</f>
        <v>81600</v>
      </c>
      <c r="Z18" s="27">
        <v>1000000</v>
      </c>
      <c r="AA18" s="28">
        <f t="shared" ref="AA18:AA22" si="9">(Y18/Z18)*C18</f>
        <v>5.0592000000000006</v>
      </c>
    </row>
    <row r="19" spans="1:27" ht="33" customHeight="1">
      <c r="A19" s="29">
        <f t="shared" ref="A19:A22" si="10">B18+1</f>
        <v>396</v>
      </c>
      <c r="B19" s="29">
        <f t="shared" ref="B19:B22" si="11">C19+B18</f>
        <v>491</v>
      </c>
      <c r="C19" s="30">
        <v>96</v>
      </c>
      <c r="D19" s="31"/>
      <c r="E19" s="30"/>
      <c r="F19" s="30"/>
      <c r="G19" s="30"/>
      <c r="H19" s="30"/>
      <c r="I19" s="30">
        <v>100</v>
      </c>
      <c r="J19" s="30"/>
      <c r="K19" s="31"/>
      <c r="L19" s="31"/>
      <c r="M19" s="31"/>
      <c r="N19" s="23" t="s">
        <v>13</v>
      </c>
      <c r="O19" s="22">
        <f t="shared" si="6"/>
        <v>100</v>
      </c>
      <c r="P19" s="24">
        <f t="shared" si="7"/>
        <v>9600</v>
      </c>
      <c r="Q19" s="25">
        <f>18.05*C19</f>
        <v>1732.8000000000002</v>
      </c>
      <c r="R19" s="25">
        <f>16.1*C19</f>
        <v>1545.6000000000001</v>
      </c>
      <c r="S19" s="24">
        <v>60</v>
      </c>
      <c r="T19" s="24" t="s">
        <v>14</v>
      </c>
      <c r="U19" s="24">
        <v>40</v>
      </c>
      <c r="V19" s="24" t="s">
        <v>14</v>
      </c>
      <c r="W19" s="22">
        <v>34</v>
      </c>
      <c r="X19" s="32" t="s">
        <v>15</v>
      </c>
      <c r="Y19" s="27">
        <f t="shared" si="8"/>
        <v>81600</v>
      </c>
      <c r="Z19" s="27">
        <v>1000000</v>
      </c>
      <c r="AA19" s="28">
        <f t="shared" si="9"/>
        <v>7.8336000000000006</v>
      </c>
    </row>
    <row r="20" spans="1:27" ht="33" customHeight="1">
      <c r="A20" s="29">
        <f t="shared" si="10"/>
        <v>492</v>
      </c>
      <c r="B20" s="29">
        <f t="shared" si="11"/>
        <v>589</v>
      </c>
      <c r="C20" s="30">
        <v>98</v>
      </c>
      <c r="D20" s="31"/>
      <c r="E20" s="30"/>
      <c r="F20" s="30"/>
      <c r="G20" s="30"/>
      <c r="H20" s="30"/>
      <c r="I20" s="30"/>
      <c r="J20" s="30">
        <v>100</v>
      </c>
      <c r="K20" s="31"/>
      <c r="L20" s="31"/>
      <c r="M20" s="31"/>
      <c r="N20" s="23" t="s">
        <v>13</v>
      </c>
      <c r="O20" s="22">
        <f t="shared" si="6"/>
        <v>100</v>
      </c>
      <c r="P20" s="24">
        <f t="shared" si="7"/>
        <v>9800</v>
      </c>
      <c r="Q20" s="25">
        <f>19.6*C20</f>
        <v>1920.8000000000002</v>
      </c>
      <c r="R20" s="25">
        <f>17.5*C20</f>
        <v>1715</v>
      </c>
      <c r="S20" s="24">
        <v>60</v>
      </c>
      <c r="T20" s="24" t="s">
        <v>14</v>
      </c>
      <c r="U20" s="24">
        <v>40</v>
      </c>
      <c r="V20" s="24" t="s">
        <v>14</v>
      </c>
      <c r="W20" s="22">
        <v>37</v>
      </c>
      <c r="X20" s="32" t="s">
        <v>15</v>
      </c>
      <c r="Y20" s="27">
        <f>S20*U20*W20</f>
        <v>88800</v>
      </c>
      <c r="Z20" s="27">
        <v>1000000</v>
      </c>
      <c r="AA20" s="28">
        <f t="shared" si="9"/>
        <v>8.7024000000000008</v>
      </c>
    </row>
    <row r="21" spans="1:27" ht="33" customHeight="1">
      <c r="A21" s="29">
        <f t="shared" si="10"/>
        <v>590</v>
      </c>
      <c r="B21" s="29">
        <f t="shared" si="11"/>
        <v>653</v>
      </c>
      <c r="C21" s="30">
        <v>64</v>
      </c>
      <c r="D21" s="31"/>
      <c r="E21" s="30"/>
      <c r="F21" s="30"/>
      <c r="G21" s="30"/>
      <c r="H21" s="30"/>
      <c r="I21" s="30"/>
      <c r="J21" s="30"/>
      <c r="K21" s="31">
        <v>100</v>
      </c>
      <c r="L21" s="31"/>
      <c r="M21" s="31"/>
      <c r="N21" s="23" t="s">
        <v>13</v>
      </c>
      <c r="O21" s="22">
        <f t="shared" si="6"/>
        <v>100</v>
      </c>
      <c r="P21" s="24">
        <f t="shared" si="7"/>
        <v>6400</v>
      </c>
      <c r="Q21" s="25">
        <f>20.4*C21</f>
        <v>1305.5999999999999</v>
      </c>
      <c r="R21" s="25">
        <f>18.3*C21</f>
        <v>1171.2</v>
      </c>
      <c r="S21" s="24">
        <v>60</v>
      </c>
      <c r="T21" s="24" t="s">
        <v>14</v>
      </c>
      <c r="U21" s="24">
        <v>40</v>
      </c>
      <c r="V21" s="24" t="s">
        <v>14</v>
      </c>
      <c r="W21" s="22">
        <v>37</v>
      </c>
      <c r="X21" s="32" t="s">
        <v>15</v>
      </c>
      <c r="Y21" s="27">
        <f t="shared" ref="Y21:Y22" si="12">S21*U21*W21</f>
        <v>88800</v>
      </c>
      <c r="Z21" s="27">
        <v>1000000</v>
      </c>
      <c r="AA21" s="28">
        <f t="shared" si="9"/>
        <v>5.6832000000000003</v>
      </c>
    </row>
    <row r="22" spans="1:27" ht="33" customHeight="1">
      <c r="A22" s="29">
        <f t="shared" si="10"/>
        <v>654</v>
      </c>
      <c r="B22" s="29">
        <f t="shared" si="11"/>
        <v>682</v>
      </c>
      <c r="C22" s="30">
        <v>29</v>
      </c>
      <c r="D22" s="31"/>
      <c r="E22" s="30"/>
      <c r="F22" s="30"/>
      <c r="G22" s="30"/>
      <c r="H22" s="30"/>
      <c r="I22" s="30"/>
      <c r="J22" s="30"/>
      <c r="K22" s="31"/>
      <c r="L22" s="31">
        <v>100</v>
      </c>
      <c r="M22" s="31"/>
      <c r="N22" s="23" t="s">
        <v>13</v>
      </c>
      <c r="O22" s="22">
        <f t="shared" si="6"/>
        <v>100</v>
      </c>
      <c r="P22" s="24">
        <f t="shared" si="7"/>
        <v>2900</v>
      </c>
      <c r="Q22" s="25">
        <f>21.45*C22</f>
        <v>622.04999999999995</v>
      </c>
      <c r="R22" s="25">
        <f>19.35*C22</f>
        <v>561.15000000000009</v>
      </c>
      <c r="S22" s="24">
        <v>60</v>
      </c>
      <c r="T22" s="24" t="s">
        <v>14</v>
      </c>
      <c r="U22" s="24">
        <v>40</v>
      </c>
      <c r="V22" s="24" t="s">
        <v>14</v>
      </c>
      <c r="W22" s="22">
        <v>37</v>
      </c>
      <c r="X22" s="32" t="s">
        <v>15</v>
      </c>
      <c r="Y22" s="27">
        <f t="shared" si="12"/>
        <v>88800</v>
      </c>
      <c r="Z22" s="27">
        <v>1000000</v>
      </c>
      <c r="AA22" s="28">
        <f t="shared" si="9"/>
        <v>2.5752000000000002</v>
      </c>
    </row>
    <row r="23" spans="1:27" ht="33" customHeight="1">
      <c r="A23" s="16"/>
      <c r="B23" s="16"/>
      <c r="C23" s="14">
        <f>SUM(C17:C22)</f>
        <v>382</v>
      </c>
      <c r="D23" s="11" t="str">
        <f>D17</f>
        <v>WHITE</v>
      </c>
      <c r="E23" s="33">
        <f>SUM(E17:E21)</f>
        <v>0</v>
      </c>
      <c r="F23" s="33">
        <f>SUM(F17:F21)</f>
        <v>0</v>
      </c>
      <c r="G23" s="33">
        <f>G17*C17</f>
        <v>3300</v>
      </c>
      <c r="H23" s="33">
        <f>H18*C18</f>
        <v>6200</v>
      </c>
      <c r="I23" s="33">
        <f>I19*C19</f>
        <v>9600</v>
      </c>
      <c r="J23" s="33">
        <f>J20*C20</f>
        <v>9800</v>
      </c>
      <c r="K23" s="33">
        <f>K21*C21</f>
        <v>6400</v>
      </c>
      <c r="L23" s="33">
        <f>L22*C22</f>
        <v>2900</v>
      </c>
      <c r="M23" s="33"/>
      <c r="N23" s="33">
        <f>SUM(E23:M23)</f>
        <v>38200</v>
      </c>
      <c r="O23" s="11" t="s">
        <v>13</v>
      </c>
      <c r="P23" s="33">
        <f>SUM(P17:P22)</f>
        <v>38200</v>
      </c>
      <c r="Q23" s="34">
        <f>SUM(Q17:Q22)</f>
        <v>7184.1000000000013</v>
      </c>
      <c r="R23" s="34">
        <f>SUM(R17:R22)</f>
        <v>6410.5499999999993</v>
      </c>
      <c r="S23" s="33"/>
      <c r="T23" s="60"/>
      <c r="U23" s="60"/>
      <c r="V23" s="11"/>
      <c r="W23" s="11"/>
      <c r="X23" s="35"/>
      <c r="Y23" s="11"/>
      <c r="Z23" s="11"/>
      <c r="AA23" s="36">
        <f>SUM(AA17:AA22)</f>
        <v>32.546400000000006</v>
      </c>
    </row>
    <row r="24" spans="1:27" ht="33" customHeight="1">
      <c r="A24" s="37"/>
      <c r="B24" s="37"/>
      <c r="C24" s="38"/>
      <c r="D24" s="39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39"/>
      <c r="P24" s="40"/>
      <c r="Q24" s="41"/>
      <c r="R24" s="41"/>
      <c r="S24" s="40"/>
      <c r="T24" s="42"/>
      <c r="U24" s="42"/>
      <c r="V24" s="39"/>
      <c r="W24" s="39"/>
      <c r="X24" s="43"/>
      <c r="Y24" s="39"/>
      <c r="Z24" s="39"/>
      <c r="AA24" s="44"/>
    </row>
    <row r="25" spans="1:27" ht="33" customHeight="1">
      <c r="A25" s="10"/>
      <c r="B25" s="10"/>
      <c r="C25" s="11" t="s">
        <v>0</v>
      </c>
      <c r="D25" s="12"/>
      <c r="E25" s="13"/>
      <c r="F25" s="13"/>
      <c r="G25" s="13"/>
      <c r="H25" s="13"/>
      <c r="I25" s="13"/>
      <c r="J25" s="13"/>
      <c r="K25" s="13"/>
      <c r="L25" s="13"/>
      <c r="M25" s="13"/>
      <c r="N25" s="11" t="s">
        <v>1</v>
      </c>
      <c r="O25" s="11" t="s">
        <v>0</v>
      </c>
      <c r="P25" s="11" t="s">
        <v>2</v>
      </c>
      <c r="Q25" s="14" t="s">
        <v>3</v>
      </c>
      <c r="R25" s="14" t="s">
        <v>4</v>
      </c>
      <c r="S25" s="11"/>
      <c r="T25" s="11"/>
      <c r="U25" s="11" t="s">
        <v>5</v>
      </c>
      <c r="V25" s="11"/>
      <c r="W25" s="11"/>
      <c r="X25" s="11"/>
      <c r="Y25" s="15"/>
      <c r="Z25" s="15"/>
      <c r="AA25" s="15"/>
    </row>
    <row r="26" spans="1:27" ht="33" customHeight="1">
      <c r="A26" s="16" t="s">
        <v>6</v>
      </c>
      <c r="B26" s="16"/>
      <c r="C26" s="11"/>
      <c r="D26" s="16" t="s">
        <v>7</v>
      </c>
      <c r="E26" s="17"/>
      <c r="F26" s="17" t="s">
        <v>22</v>
      </c>
      <c r="G26" s="18" t="s">
        <v>23</v>
      </c>
      <c r="H26" s="19" t="s">
        <v>24</v>
      </c>
      <c r="I26" s="19" t="s">
        <v>25</v>
      </c>
      <c r="J26" s="19" t="s">
        <v>26</v>
      </c>
      <c r="K26" s="19" t="s">
        <v>27</v>
      </c>
      <c r="L26" s="19" t="s">
        <v>28</v>
      </c>
      <c r="M26" s="19"/>
      <c r="N26" s="16"/>
      <c r="O26" s="16" t="s">
        <v>8</v>
      </c>
      <c r="P26" s="16" t="s">
        <v>9</v>
      </c>
      <c r="Q26" s="14" t="s">
        <v>10</v>
      </c>
      <c r="R26" s="14" t="s">
        <v>10</v>
      </c>
      <c r="S26" s="11"/>
      <c r="T26" s="11"/>
      <c r="U26" s="11" t="s">
        <v>11</v>
      </c>
      <c r="V26" s="11"/>
      <c r="W26" s="11"/>
      <c r="X26" s="11"/>
      <c r="Y26" s="15"/>
      <c r="Z26" s="15"/>
      <c r="AA26" s="11" t="s">
        <v>12</v>
      </c>
    </row>
    <row r="27" spans="1:27" ht="33" customHeight="1">
      <c r="A27" s="29">
        <f>B22+1</f>
        <v>683</v>
      </c>
      <c r="B27" s="29">
        <f>B22+C27</f>
        <v>687</v>
      </c>
      <c r="C27" s="21">
        <v>5</v>
      </c>
      <c r="D27" s="59" t="s">
        <v>32</v>
      </c>
      <c r="E27" s="21"/>
      <c r="F27" s="21"/>
      <c r="G27" s="21">
        <v>100</v>
      </c>
      <c r="H27" s="21"/>
      <c r="I27" s="21"/>
      <c r="J27" s="21"/>
      <c r="K27" s="22"/>
      <c r="L27" s="22"/>
      <c r="M27" s="22"/>
      <c r="N27" s="23" t="s">
        <v>13</v>
      </c>
      <c r="O27" s="22">
        <f>SUM(E27:N27)</f>
        <v>100</v>
      </c>
      <c r="P27" s="24">
        <f>O27*C27</f>
        <v>500</v>
      </c>
      <c r="Q27" s="25">
        <f>16.35*C27</f>
        <v>81.75</v>
      </c>
      <c r="R27" s="25">
        <f>14.4*C27</f>
        <v>72</v>
      </c>
      <c r="S27" s="24">
        <v>60</v>
      </c>
      <c r="T27" s="24" t="s">
        <v>14</v>
      </c>
      <c r="U27" s="24">
        <v>40</v>
      </c>
      <c r="V27" s="24" t="s">
        <v>14</v>
      </c>
      <c r="W27" s="22">
        <v>34</v>
      </c>
      <c r="X27" s="26" t="s">
        <v>15</v>
      </c>
      <c r="Y27" s="27">
        <f>S27*U27*W27</f>
        <v>81600</v>
      </c>
      <c r="Z27" s="27">
        <v>1000000</v>
      </c>
      <c r="AA27" s="28">
        <f>(Y27/Z27)*C27</f>
        <v>0.40800000000000003</v>
      </c>
    </row>
    <row r="28" spans="1:27" ht="33" customHeight="1">
      <c r="A28" s="29">
        <f>B27+1</f>
        <v>688</v>
      </c>
      <c r="B28" s="29">
        <f>C28+B27</f>
        <v>699</v>
      </c>
      <c r="C28" s="30">
        <v>12</v>
      </c>
      <c r="D28" s="31"/>
      <c r="E28" s="30"/>
      <c r="F28" s="30"/>
      <c r="G28" s="30"/>
      <c r="H28" s="30">
        <v>100</v>
      </c>
      <c r="I28" s="30"/>
      <c r="J28" s="30"/>
      <c r="K28" s="31"/>
      <c r="L28" s="31"/>
      <c r="M28" s="31"/>
      <c r="N28" s="23" t="s">
        <v>13</v>
      </c>
      <c r="O28" s="31">
        <f t="shared" ref="O28:O32" si="13">SUM(E28:N28)</f>
        <v>100</v>
      </c>
      <c r="P28" s="45">
        <f t="shared" ref="P28:P32" si="14">O28*C28</f>
        <v>1200</v>
      </c>
      <c r="Q28" s="25">
        <f>17.15*C28</f>
        <v>205.79999999999998</v>
      </c>
      <c r="R28" s="25">
        <f>15.2*C28</f>
        <v>182.39999999999998</v>
      </c>
      <c r="S28" s="24">
        <v>60</v>
      </c>
      <c r="T28" s="24" t="s">
        <v>14</v>
      </c>
      <c r="U28" s="24">
        <v>40</v>
      </c>
      <c r="V28" s="24" t="s">
        <v>14</v>
      </c>
      <c r="W28" s="22">
        <v>34</v>
      </c>
      <c r="X28" s="32" t="s">
        <v>15</v>
      </c>
      <c r="Y28" s="27">
        <f t="shared" ref="Y28:Y29" si="15">S28*U28*W28</f>
        <v>81600</v>
      </c>
      <c r="Z28" s="27">
        <v>1000000</v>
      </c>
      <c r="AA28" s="28">
        <f t="shared" ref="AA28:AA32" si="16">(Y28/Z28)*C28</f>
        <v>0.97920000000000007</v>
      </c>
    </row>
    <row r="29" spans="1:27" ht="33" customHeight="1">
      <c r="A29" s="29">
        <f t="shared" ref="A29:A32" si="17">B28+1</f>
        <v>700</v>
      </c>
      <c r="B29" s="29">
        <f t="shared" ref="B29:B31" si="18">C29+B28</f>
        <v>717</v>
      </c>
      <c r="C29" s="30">
        <v>18</v>
      </c>
      <c r="D29" s="31"/>
      <c r="E29" s="30"/>
      <c r="F29" s="30"/>
      <c r="G29" s="30"/>
      <c r="H29" s="30"/>
      <c r="I29" s="30">
        <v>100</v>
      </c>
      <c r="J29" s="30"/>
      <c r="K29" s="31"/>
      <c r="L29" s="31"/>
      <c r="M29" s="31"/>
      <c r="N29" s="23" t="s">
        <v>13</v>
      </c>
      <c r="O29" s="31">
        <f t="shared" si="13"/>
        <v>100</v>
      </c>
      <c r="P29" s="45">
        <f t="shared" si="14"/>
        <v>1800</v>
      </c>
      <c r="Q29" s="25">
        <f>18.05*C29</f>
        <v>324.90000000000003</v>
      </c>
      <c r="R29" s="25">
        <f>16.1*C29</f>
        <v>289.8</v>
      </c>
      <c r="S29" s="24">
        <v>60</v>
      </c>
      <c r="T29" s="24" t="s">
        <v>14</v>
      </c>
      <c r="U29" s="24">
        <v>40</v>
      </c>
      <c r="V29" s="24" t="s">
        <v>14</v>
      </c>
      <c r="W29" s="22">
        <v>34</v>
      </c>
      <c r="X29" s="32" t="s">
        <v>15</v>
      </c>
      <c r="Y29" s="27">
        <f t="shared" si="15"/>
        <v>81600</v>
      </c>
      <c r="Z29" s="27">
        <v>1000000</v>
      </c>
      <c r="AA29" s="28">
        <f t="shared" si="16"/>
        <v>1.4688000000000001</v>
      </c>
    </row>
    <row r="30" spans="1:27" ht="33" customHeight="1">
      <c r="A30" s="29">
        <f t="shared" si="17"/>
        <v>718</v>
      </c>
      <c r="B30" s="29">
        <f t="shared" si="18"/>
        <v>734</v>
      </c>
      <c r="C30" s="30">
        <v>17</v>
      </c>
      <c r="D30" s="31"/>
      <c r="E30" s="30"/>
      <c r="F30" s="30"/>
      <c r="G30" s="30"/>
      <c r="H30" s="30"/>
      <c r="I30" s="30"/>
      <c r="J30" s="30">
        <v>100</v>
      </c>
      <c r="K30" s="31"/>
      <c r="L30" s="31"/>
      <c r="M30" s="31"/>
      <c r="N30" s="23" t="s">
        <v>13</v>
      </c>
      <c r="O30" s="31">
        <f t="shared" si="13"/>
        <v>100</v>
      </c>
      <c r="P30" s="45">
        <f t="shared" si="14"/>
        <v>1700</v>
      </c>
      <c r="Q30" s="25">
        <f>19.6*C30</f>
        <v>333.20000000000005</v>
      </c>
      <c r="R30" s="25">
        <f>17.5*C30</f>
        <v>297.5</v>
      </c>
      <c r="S30" s="24">
        <v>60</v>
      </c>
      <c r="T30" s="24" t="s">
        <v>14</v>
      </c>
      <c r="U30" s="24">
        <v>40</v>
      </c>
      <c r="V30" s="24" t="s">
        <v>14</v>
      </c>
      <c r="W30" s="22">
        <v>37</v>
      </c>
      <c r="X30" s="32" t="s">
        <v>15</v>
      </c>
      <c r="Y30" s="27">
        <f>S30*U30*W30</f>
        <v>88800</v>
      </c>
      <c r="Z30" s="27">
        <v>1000000</v>
      </c>
      <c r="AA30" s="28">
        <f t="shared" si="16"/>
        <v>1.5096000000000001</v>
      </c>
    </row>
    <row r="31" spans="1:27" ht="33" customHeight="1">
      <c r="A31" s="29">
        <f t="shared" si="17"/>
        <v>735</v>
      </c>
      <c r="B31" s="29">
        <f t="shared" si="18"/>
        <v>744</v>
      </c>
      <c r="C31" s="30">
        <v>10</v>
      </c>
      <c r="D31" s="31"/>
      <c r="E31" s="30"/>
      <c r="F31" s="30"/>
      <c r="G31" s="30"/>
      <c r="H31" s="30"/>
      <c r="I31" s="30"/>
      <c r="J31" s="30"/>
      <c r="K31" s="31">
        <v>100</v>
      </c>
      <c r="L31" s="31"/>
      <c r="M31" s="31"/>
      <c r="N31" s="23" t="s">
        <v>13</v>
      </c>
      <c r="O31" s="31">
        <f t="shared" si="13"/>
        <v>100</v>
      </c>
      <c r="P31" s="45">
        <f t="shared" si="14"/>
        <v>1000</v>
      </c>
      <c r="Q31" s="25">
        <f>20.4*C31</f>
        <v>204</v>
      </c>
      <c r="R31" s="25">
        <f>18.3*C31</f>
        <v>183</v>
      </c>
      <c r="S31" s="24">
        <v>60</v>
      </c>
      <c r="T31" s="24" t="s">
        <v>14</v>
      </c>
      <c r="U31" s="24">
        <v>40</v>
      </c>
      <c r="V31" s="24" t="s">
        <v>14</v>
      </c>
      <c r="W31" s="22">
        <v>37</v>
      </c>
      <c r="X31" s="32" t="s">
        <v>15</v>
      </c>
      <c r="Y31" s="27">
        <f t="shared" ref="Y31:Y32" si="19">S31*U31*W31</f>
        <v>88800</v>
      </c>
      <c r="Z31" s="27">
        <v>1000000</v>
      </c>
      <c r="AA31" s="28">
        <f t="shared" si="16"/>
        <v>0.88800000000000001</v>
      </c>
    </row>
    <row r="32" spans="1:27" ht="33" customHeight="1">
      <c r="A32" s="29">
        <f t="shared" si="17"/>
        <v>745</v>
      </c>
      <c r="B32" s="29">
        <f>C32+B31</f>
        <v>748</v>
      </c>
      <c r="C32" s="30">
        <v>4</v>
      </c>
      <c r="D32" s="31"/>
      <c r="E32" s="30"/>
      <c r="F32" s="30"/>
      <c r="G32" s="30"/>
      <c r="H32" s="30"/>
      <c r="I32" s="30"/>
      <c r="J32" s="30"/>
      <c r="K32" s="31"/>
      <c r="L32" s="31">
        <v>100</v>
      </c>
      <c r="M32" s="31"/>
      <c r="N32" s="23" t="s">
        <v>13</v>
      </c>
      <c r="O32" s="31">
        <f t="shared" si="13"/>
        <v>100</v>
      </c>
      <c r="P32" s="45">
        <f t="shared" si="14"/>
        <v>400</v>
      </c>
      <c r="Q32" s="25">
        <f>21.45*C32</f>
        <v>85.8</v>
      </c>
      <c r="R32" s="25">
        <f>19.35*C32</f>
        <v>77.400000000000006</v>
      </c>
      <c r="S32" s="24">
        <v>60</v>
      </c>
      <c r="T32" s="24" t="s">
        <v>14</v>
      </c>
      <c r="U32" s="24">
        <v>40</v>
      </c>
      <c r="V32" s="24" t="s">
        <v>14</v>
      </c>
      <c r="W32" s="22">
        <v>37</v>
      </c>
      <c r="X32" s="32" t="s">
        <v>15</v>
      </c>
      <c r="Y32" s="27">
        <f t="shared" si="19"/>
        <v>88800</v>
      </c>
      <c r="Z32" s="27">
        <v>1000000</v>
      </c>
      <c r="AA32" s="28">
        <f t="shared" si="16"/>
        <v>0.35520000000000002</v>
      </c>
    </row>
    <row r="33" spans="1:27" ht="33" customHeight="1">
      <c r="A33" s="16"/>
      <c r="B33" s="16"/>
      <c r="C33" s="14">
        <f>SUM(C27:C32)</f>
        <v>66</v>
      </c>
      <c r="D33" s="11" t="str">
        <f>D27</f>
        <v>GREY MELANGE</v>
      </c>
      <c r="E33" s="33">
        <f>SUM(E27:E31)</f>
        <v>0</v>
      </c>
      <c r="F33" s="33"/>
      <c r="G33" s="33">
        <f>G27*C27</f>
        <v>500</v>
      </c>
      <c r="H33" s="33">
        <f>H28*C28</f>
        <v>1200</v>
      </c>
      <c r="I33" s="33">
        <f>I29*C29</f>
        <v>1800</v>
      </c>
      <c r="J33" s="33">
        <f>J30*C30</f>
        <v>1700</v>
      </c>
      <c r="K33" s="33">
        <f>K31*C31</f>
        <v>1000</v>
      </c>
      <c r="L33" s="33">
        <f>L32*C32</f>
        <v>400</v>
      </c>
      <c r="M33" s="33"/>
      <c r="N33" s="33">
        <f>SUM(E33:M33)</f>
        <v>6600</v>
      </c>
      <c r="O33" s="11" t="s">
        <v>13</v>
      </c>
      <c r="P33" s="33">
        <f>SUM(P27:P32)</f>
        <v>6600</v>
      </c>
      <c r="Q33" s="34">
        <f>SUM(Q27:Q32)</f>
        <v>1235.45</v>
      </c>
      <c r="R33" s="34">
        <f>SUM(R27:R32)</f>
        <v>1102.1000000000001</v>
      </c>
      <c r="S33" s="33"/>
      <c r="T33" s="60"/>
      <c r="U33" s="60"/>
      <c r="V33" s="11"/>
      <c r="W33" s="11"/>
      <c r="X33" s="35"/>
      <c r="Y33" s="11"/>
      <c r="Z33" s="11"/>
      <c r="AA33" s="36">
        <f>SUM(AA27:AA32)</f>
        <v>5.6087999999999996</v>
      </c>
    </row>
    <row r="34" spans="1:27" ht="33" customHeight="1">
      <c r="A34" s="37"/>
      <c r="B34" s="37"/>
      <c r="C34" s="38"/>
      <c r="D34" s="39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39"/>
      <c r="P34" s="40"/>
      <c r="Q34" s="41"/>
      <c r="R34" s="41"/>
      <c r="S34" s="40"/>
      <c r="T34" s="42"/>
      <c r="U34" s="42"/>
      <c r="V34" s="39"/>
      <c r="W34" s="39"/>
      <c r="X34" s="43"/>
      <c r="Y34" s="39"/>
      <c r="Z34" s="39"/>
      <c r="AA34" s="44"/>
    </row>
    <row r="35" spans="1:27" ht="33" customHeight="1">
      <c r="A35" s="10"/>
      <c r="B35" s="10"/>
      <c r="C35" s="11" t="s">
        <v>0</v>
      </c>
      <c r="D35" s="12"/>
      <c r="E35" s="13"/>
      <c r="F35" s="13"/>
      <c r="G35" s="13"/>
      <c r="H35" s="13"/>
      <c r="I35" s="13"/>
      <c r="J35" s="13"/>
      <c r="K35" s="13"/>
      <c r="L35" s="13"/>
      <c r="M35" s="13"/>
      <c r="N35" s="11" t="s">
        <v>1</v>
      </c>
      <c r="O35" s="11" t="s">
        <v>0</v>
      </c>
      <c r="P35" s="11" t="s">
        <v>2</v>
      </c>
      <c r="Q35" s="14" t="s">
        <v>3</v>
      </c>
      <c r="R35" s="14" t="s">
        <v>4</v>
      </c>
      <c r="S35" s="11"/>
      <c r="T35" s="11"/>
      <c r="U35" s="11" t="s">
        <v>5</v>
      </c>
      <c r="V35" s="11"/>
      <c r="W35" s="11"/>
      <c r="X35" s="11"/>
      <c r="Y35" s="15"/>
      <c r="Z35" s="15"/>
      <c r="AA35" s="15"/>
    </row>
    <row r="36" spans="1:27" ht="33" customHeight="1">
      <c r="A36" s="16" t="s">
        <v>6</v>
      </c>
      <c r="B36" s="16"/>
      <c r="C36" s="11"/>
      <c r="D36" s="16" t="s">
        <v>7</v>
      </c>
      <c r="E36" s="17"/>
      <c r="F36" s="17" t="s">
        <v>22</v>
      </c>
      <c r="G36" s="18" t="s">
        <v>23</v>
      </c>
      <c r="H36" s="19" t="s">
        <v>24</v>
      </c>
      <c r="I36" s="19" t="s">
        <v>25</v>
      </c>
      <c r="J36" s="19" t="s">
        <v>26</v>
      </c>
      <c r="K36" s="19" t="s">
        <v>27</v>
      </c>
      <c r="L36" s="19" t="s">
        <v>28</v>
      </c>
      <c r="M36" s="19"/>
      <c r="N36" s="16"/>
      <c r="O36" s="16" t="s">
        <v>8</v>
      </c>
      <c r="P36" s="16" t="s">
        <v>9</v>
      </c>
      <c r="Q36" s="14" t="s">
        <v>10</v>
      </c>
      <c r="R36" s="14" t="s">
        <v>10</v>
      </c>
      <c r="S36" s="11"/>
      <c r="T36" s="11"/>
      <c r="U36" s="11" t="s">
        <v>11</v>
      </c>
      <c r="V36" s="11"/>
      <c r="W36" s="11"/>
      <c r="X36" s="11"/>
      <c r="Y36" s="15"/>
      <c r="Z36" s="15"/>
      <c r="AA36" s="11" t="s">
        <v>12</v>
      </c>
    </row>
    <row r="37" spans="1:27" ht="33" customHeight="1">
      <c r="A37" s="29">
        <f>B32+1</f>
        <v>749</v>
      </c>
      <c r="B37" s="29">
        <f>B32+C37</f>
        <v>749</v>
      </c>
      <c r="C37" s="21">
        <v>1</v>
      </c>
      <c r="D37" s="59" t="s">
        <v>33</v>
      </c>
      <c r="E37" s="21"/>
      <c r="F37" s="21"/>
      <c r="G37" s="21">
        <v>100</v>
      </c>
      <c r="H37" s="21"/>
      <c r="I37" s="21"/>
      <c r="J37" s="21"/>
      <c r="K37" s="22"/>
      <c r="L37" s="22"/>
      <c r="M37" s="22"/>
      <c r="N37" s="23" t="s">
        <v>13</v>
      </c>
      <c r="O37" s="22">
        <f>SUM(E37:N37)</f>
        <v>100</v>
      </c>
      <c r="P37" s="24">
        <f>O37*C37</f>
        <v>100</v>
      </c>
      <c r="Q37" s="25">
        <f>16.35*C37</f>
        <v>16.350000000000001</v>
      </c>
      <c r="R37" s="25">
        <f>14.4*C37</f>
        <v>14.4</v>
      </c>
      <c r="S37" s="24">
        <v>60</v>
      </c>
      <c r="T37" s="24" t="s">
        <v>14</v>
      </c>
      <c r="U37" s="24">
        <v>40</v>
      </c>
      <c r="V37" s="24" t="s">
        <v>14</v>
      </c>
      <c r="W37" s="22">
        <v>34</v>
      </c>
      <c r="X37" s="26" t="s">
        <v>15</v>
      </c>
      <c r="Y37" s="27">
        <f>S37*U37*W37</f>
        <v>81600</v>
      </c>
      <c r="Z37" s="27">
        <v>1000000</v>
      </c>
      <c r="AA37" s="28">
        <f>(Y37/Z37)*C37</f>
        <v>8.1600000000000006E-2</v>
      </c>
    </row>
    <row r="38" spans="1:27" ht="33" customHeight="1">
      <c r="A38" s="29">
        <f>B37+1</f>
        <v>750</v>
      </c>
      <c r="B38" s="29">
        <f>C38+B37</f>
        <v>751</v>
      </c>
      <c r="C38" s="30">
        <v>2</v>
      </c>
      <c r="D38" s="22"/>
      <c r="E38" s="21"/>
      <c r="F38" s="21"/>
      <c r="G38" s="30"/>
      <c r="H38" s="30">
        <v>100</v>
      </c>
      <c r="I38" s="30"/>
      <c r="J38" s="30"/>
      <c r="K38" s="31"/>
      <c r="L38" s="31"/>
      <c r="M38" s="22"/>
      <c r="N38" s="23" t="s">
        <v>13</v>
      </c>
      <c r="O38" s="22">
        <f>SUM(E38:N38)</f>
        <v>100</v>
      </c>
      <c r="P38" s="24">
        <f>O38*C38</f>
        <v>200</v>
      </c>
      <c r="Q38" s="25">
        <f>17.15*C38</f>
        <v>34.299999999999997</v>
      </c>
      <c r="R38" s="25">
        <f>15.2*C38</f>
        <v>30.4</v>
      </c>
      <c r="S38" s="24">
        <v>60</v>
      </c>
      <c r="T38" s="24" t="s">
        <v>14</v>
      </c>
      <c r="U38" s="24">
        <v>40</v>
      </c>
      <c r="V38" s="24" t="s">
        <v>14</v>
      </c>
      <c r="W38" s="22">
        <v>34</v>
      </c>
      <c r="X38" s="26" t="s">
        <v>15</v>
      </c>
      <c r="Y38" s="27">
        <f>S38*U38*W38</f>
        <v>81600</v>
      </c>
      <c r="Z38" s="27">
        <v>1000000</v>
      </c>
      <c r="AA38" s="28">
        <f>(Y38/Z38)*C38</f>
        <v>0.16320000000000001</v>
      </c>
    </row>
    <row r="39" spans="1:27" ht="33" customHeight="1">
      <c r="A39" s="29">
        <f t="shared" ref="A39:A42" si="20">B38+1</f>
        <v>752</v>
      </c>
      <c r="B39" s="29">
        <f>C39+B38</f>
        <v>754</v>
      </c>
      <c r="C39" s="30">
        <v>3</v>
      </c>
      <c r="D39" s="31"/>
      <c r="E39" s="30"/>
      <c r="F39" s="30"/>
      <c r="G39" s="30"/>
      <c r="H39" s="30"/>
      <c r="I39" s="30">
        <v>100</v>
      </c>
      <c r="J39" s="30"/>
      <c r="K39" s="31"/>
      <c r="L39" s="31"/>
      <c r="M39" s="31"/>
      <c r="N39" s="23" t="s">
        <v>13</v>
      </c>
      <c r="O39" s="31">
        <f t="shared" ref="O39:O42" si="21">SUM(E39:N39)</f>
        <v>100</v>
      </c>
      <c r="P39" s="45">
        <f t="shared" ref="P39:P42" si="22">O39*C39</f>
        <v>300</v>
      </c>
      <c r="Q39" s="25">
        <f>18.05*C39</f>
        <v>54.150000000000006</v>
      </c>
      <c r="R39" s="25">
        <f>16.1*C39</f>
        <v>48.300000000000004</v>
      </c>
      <c r="S39" s="24">
        <v>60</v>
      </c>
      <c r="T39" s="24" t="s">
        <v>14</v>
      </c>
      <c r="U39" s="24">
        <v>40</v>
      </c>
      <c r="V39" s="24" t="s">
        <v>14</v>
      </c>
      <c r="W39" s="22">
        <v>34</v>
      </c>
      <c r="X39" s="32" t="s">
        <v>15</v>
      </c>
      <c r="Y39" s="27">
        <f t="shared" ref="Y39:Y42" si="23">S39*U39*W39</f>
        <v>81600</v>
      </c>
      <c r="Z39" s="27">
        <v>1000000</v>
      </c>
      <c r="AA39" s="28">
        <f t="shared" ref="AA39:AA42" si="24">(Y39/Z39)*C39</f>
        <v>0.24480000000000002</v>
      </c>
    </row>
    <row r="40" spans="1:27" ht="33" customHeight="1">
      <c r="A40" s="29">
        <f t="shared" si="20"/>
        <v>755</v>
      </c>
      <c r="B40" s="29">
        <f t="shared" ref="B40:B42" si="25">C40+B39</f>
        <v>757</v>
      </c>
      <c r="C40" s="30">
        <v>3</v>
      </c>
      <c r="D40" s="31"/>
      <c r="E40" s="30"/>
      <c r="F40" s="30"/>
      <c r="G40" s="30"/>
      <c r="H40" s="30"/>
      <c r="I40" s="30"/>
      <c r="J40" s="30">
        <v>100</v>
      </c>
      <c r="K40" s="31"/>
      <c r="L40" s="31"/>
      <c r="M40" s="31"/>
      <c r="N40" s="23" t="s">
        <v>13</v>
      </c>
      <c r="O40" s="31">
        <f t="shared" si="21"/>
        <v>100</v>
      </c>
      <c r="P40" s="45">
        <f t="shared" si="22"/>
        <v>300</v>
      </c>
      <c r="Q40" s="25">
        <f>19.6*C40</f>
        <v>58.800000000000004</v>
      </c>
      <c r="R40" s="25">
        <f>17.5*C40</f>
        <v>52.5</v>
      </c>
      <c r="S40" s="24">
        <v>60</v>
      </c>
      <c r="T40" s="24" t="s">
        <v>14</v>
      </c>
      <c r="U40" s="24">
        <v>40</v>
      </c>
      <c r="V40" s="24" t="s">
        <v>14</v>
      </c>
      <c r="W40" s="22">
        <v>37</v>
      </c>
      <c r="X40" s="32" t="s">
        <v>15</v>
      </c>
      <c r="Y40" s="27">
        <f t="shared" si="23"/>
        <v>88800</v>
      </c>
      <c r="Z40" s="27">
        <v>1000000</v>
      </c>
      <c r="AA40" s="28">
        <f t="shared" si="24"/>
        <v>0.26640000000000003</v>
      </c>
    </row>
    <row r="41" spans="1:27" ht="33" customHeight="1">
      <c r="A41" s="29">
        <f t="shared" si="20"/>
        <v>758</v>
      </c>
      <c r="B41" s="29">
        <f t="shared" si="25"/>
        <v>759</v>
      </c>
      <c r="C41" s="30">
        <v>2</v>
      </c>
      <c r="D41" s="31"/>
      <c r="E41" s="30"/>
      <c r="F41" s="30"/>
      <c r="G41" s="30"/>
      <c r="H41" s="30"/>
      <c r="I41" s="30"/>
      <c r="J41" s="30"/>
      <c r="K41" s="31">
        <v>100</v>
      </c>
      <c r="L41" s="31"/>
      <c r="M41" s="31"/>
      <c r="N41" s="23" t="s">
        <v>13</v>
      </c>
      <c r="O41" s="31">
        <f t="shared" si="21"/>
        <v>100</v>
      </c>
      <c r="P41" s="45">
        <f t="shared" si="22"/>
        <v>200</v>
      </c>
      <c r="Q41" s="25">
        <f>20.4*C41</f>
        <v>40.799999999999997</v>
      </c>
      <c r="R41" s="25">
        <f>18.3*C41</f>
        <v>36.6</v>
      </c>
      <c r="S41" s="24">
        <v>60</v>
      </c>
      <c r="T41" s="24" t="s">
        <v>14</v>
      </c>
      <c r="U41" s="24">
        <v>40</v>
      </c>
      <c r="V41" s="24" t="s">
        <v>14</v>
      </c>
      <c r="W41" s="22">
        <v>37</v>
      </c>
      <c r="X41" s="32" t="s">
        <v>15</v>
      </c>
      <c r="Y41" s="27">
        <f t="shared" si="23"/>
        <v>88800</v>
      </c>
      <c r="Z41" s="27">
        <v>1000000</v>
      </c>
      <c r="AA41" s="28">
        <f t="shared" si="24"/>
        <v>0.17760000000000001</v>
      </c>
    </row>
    <row r="42" spans="1:27" ht="33" customHeight="1">
      <c r="A42" s="29">
        <f t="shared" si="20"/>
        <v>760</v>
      </c>
      <c r="B42" s="29">
        <f t="shared" si="25"/>
        <v>760</v>
      </c>
      <c r="C42" s="30">
        <v>1</v>
      </c>
      <c r="D42" s="31"/>
      <c r="E42" s="30"/>
      <c r="F42" s="30"/>
      <c r="G42" s="30"/>
      <c r="H42" s="30"/>
      <c r="I42" s="30"/>
      <c r="J42" s="30"/>
      <c r="K42" s="31"/>
      <c r="L42" s="31">
        <v>100</v>
      </c>
      <c r="M42" s="31"/>
      <c r="N42" s="23" t="s">
        <v>13</v>
      </c>
      <c r="O42" s="31">
        <f t="shared" si="21"/>
        <v>100</v>
      </c>
      <c r="P42" s="45">
        <f t="shared" si="22"/>
        <v>100</v>
      </c>
      <c r="Q42" s="25">
        <f>21.45*C42</f>
        <v>21.45</v>
      </c>
      <c r="R42" s="25">
        <f>19.35*C42</f>
        <v>19.350000000000001</v>
      </c>
      <c r="S42" s="24">
        <v>60</v>
      </c>
      <c r="T42" s="24" t="s">
        <v>14</v>
      </c>
      <c r="U42" s="24">
        <v>40</v>
      </c>
      <c r="V42" s="24" t="s">
        <v>14</v>
      </c>
      <c r="W42" s="22">
        <v>37</v>
      </c>
      <c r="X42" s="32" t="s">
        <v>15</v>
      </c>
      <c r="Y42" s="27">
        <f t="shared" si="23"/>
        <v>88800</v>
      </c>
      <c r="Z42" s="27">
        <v>1000000</v>
      </c>
      <c r="AA42" s="28">
        <f t="shared" si="24"/>
        <v>8.8800000000000004E-2</v>
      </c>
    </row>
    <row r="43" spans="1:27" ht="33" customHeight="1">
      <c r="A43" s="16"/>
      <c r="B43" s="16"/>
      <c r="C43" s="14">
        <f>SUM(C37:C42)</f>
        <v>12</v>
      </c>
      <c r="D43" s="11" t="str">
        <f>D37</f>
        <v>ROYAL BLUE</v>
      </c>
      <c r="E43" s="33">
        <f>SUM(E37:E42)</f>
        <v>0</v>
      </c>
      <c r="F43" s="33">
        <f>SUM(F37:F42)</f>
        <v>0</v>
      </c>
      <c r="G43" s="33">
        <f>G37*C37</f>
        <v>100</v>
      </c>
      <c r="H43" s="33">
        <f>H38*C38</f>
        <v>200</v>
      </c>
      <c r="I43" s="33">
        <f>I39*C39</f>
        <v>300</v>
      </c>
      <c r="J43" s="33">
        <f>J40*C40</f>
        <v>300</v>
      </c>
      <c r="K43" s="33">
        <f>K41*C41</f>
        <v>200</v>
      </c>
      <c r="L43" s="33">
        <f>L42*C42</f>
        <v>100</v>
      </c>
      <c r="M43" s="33"/>
      <c r="N43" s="33">
        <f>SUM(E43:M43)</f>
        <v>1200</v>
      </c>
      <c r="O43" s="11" t="s">
        <v>13</v>
      </c>
      <c r="P43" s="33">
        <f>SUM(P37:P42)</f>
        <v>1200</v>
      </c>
      <c r="Q43" s="34">
        <f>SUM(Q37:Q42)</f>
        <v>225.85000000000002</v>
      </c>
      <c r="R43" s="34">
        <f>SUM(R37:R42)</f>
        <v>201.54999999999998</v>
      </c>
      <c r="S43" s="33"/>
      <c r="T43" s="60"/>
      <c r="U43" s="60"/>
      <c r="V43" s="11"/>
      <c r="W43" s="11"/>
      <c r="X43" s="35"/>
      <c r="Y43" s="11"/>
      <c r="Z43" s="11"/>
      <c r="AA43" s="36">
        <f>SUM(AA37:AA42)</f>
        <v>1.0224</v>
      </c>
    </row>
    <row r="44" spans="1:27" ht="33" customHeight="1">
      <c r="A44" s="37"/>
      <c r="B44" s="37"/>
      <c r="C44" s="38"/>
      <c r="D44" s="39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39"/>
      <c r="P44" s="40"/>
      <c r="Q44" s="41"/>
      <c r="R44" s="41"/>
      <c r="S44" s="40"/>
      <c r="T44" s="42"/>
      <c r="U44" s="42"/>
      <c r="V44" s="39"/>
      <c r="W44" s="39"/>
      <c r="X44" s="43"/>
      <c r="Y44" s="39"/>
      <c r="Z44" s="39"/>
      <c r="AA44" s="44"/>
    </row>
    <row r="45" spans="1:27" ht="33" customHeight="1">
      <c r="A45" s="10"/>
      <c r="B45" s="10"/>
      <c r="C45" s="11" t="s">
        <v>0</v>
      </c>
      <c r="D45" s="12"/>
      <c r="E45" s="13"/>
      <c r="F45" s="13"/>
      <c r="G45" s="13"/>
      <c r="H45" s="13"/>
      <c r="I45" s="13"/>
      <c r="J45" s="13"/>
      <c r="K45" s="13"/>
      <c r="L45" s="13"/>
      <c r="M45" s="13"/>
      <c r="N45" s="11" t="s">
        <v>1</v>
      </c>
      <c r="O45" s="11" t="s">
        <v>0</v>
      </c>
      <c r="P45" s="11" t="s">
        <v>2</v>
      </c>
      <c r="Q45" s="14" t="s">
        <v>3</v>
      </c>
      <c r="R45" s="14" t="s">
        <v>4</v>
      </c>
      <c r="S45" s="11"/>
      <c r="T45" s="11"/>
      <c r="U45" s="11" t="s">
        <v>5</v>
      </c>
      <c r="V45" s="11"/>
      <c r="W45" s="11"/>
      <c r="X45" s="11"/>
      <c r="Y45" s="15"/>
      <c r="Z45" s="15"/>
      <c r="AA45" s="15"/>
    </row>
    <row r="46" spans="1:27" ht="33" customHeight="1">
      <c r="A46" s="16" t="s">
        <v>6</v>
      </c>
      <c r="B46" s="16"/>
      <c r="C46" s="11"/>
      <c r="D46" s="16" t="s">
        <v>7</v>
      </c>
      <c r="E46" s="17"/>
      <c r="F46" s="17" t="s">
        <v>22</v>
      </c>
      <c r="G46" s="18" t="s">
        <v>23</v>
      </c>
      <c r="H46" s="19" t="s">
        <v>24</v>
      </c>
      <c r="I46" s="19" t="s">
        <v>25</v>
      </c>
      <c r="J46" s="19" t="s">
        <v>26</v>
      </c>
      <c r="K46" s="19" t="s">
        <v>27</v>
      </c>
      <c r="L46" s="19" t="s">
        <v>28</v>
      </c>
      <c r="M46" s="19"/>
      <c r="N46" s="16"/>
      <c r="O46" s="16" t="s">
        <v>8</v>
      </c>
      <c r="P46" s="16" t="s">
        <v>9</v>
      </c>
      <c r="Q46" s="14" t="s">
        <v>10</v>
      </c>
      <c r="R46" s="14" t="s">
        <v>10</v>
      </c>
      <c r="S46" s="11"/>
      <c r="T46" s="11"/>
      <c r="U46" s="11" t="s">
        <v>11</v>
      </c>
      <c r="V46" s="11"/>
      <c r="W46" s="11"/>
      <c r="X46" s="11"/>
      <c r="Y46" s="15"/>
      <c r="Z46" s="15"/>
      <c r="AA46" s="11" t="s">
        <v>12</v>
      </c>
    </row>
    <row r="47" spans="1:27" ht="33" customHeight="1">
      <c r="A47" s="29">
        <f>B42+1</f>
        <v>761</v>
      </c>
      <c r="B47" s="29">
        <f>B42+C47</f>
        <v>761</v>
      </c>
      <c r="C47" s="21">
        <v>1</v>
      </c>
      <c r="D47" s="59" t="s">
        <v>36</v>
      </c>
      <c r="E47" s="21"/>
      <c r="F47" s="21"/>
      <c r="G47" s="21">
        <v>100</v>
      </c>
      <c r="H47" s="21"/>
      <c r="I47" s="21"/>
      <c r="J47" s="21"/>
      <c r="K47" s="22"/>
      <c r="L47" s="22"/>
      <c r="M47" s="22"/>
      <c r="N47" s="23" t="s">
        <v>13</v>
      </c>
      <c r="O47" s="22">
        <f>SUM(E47:N47)</f>
        <v>100</v>
      </c>
      <c r="P47" s="24">
        <f>O47*C47</f>
        <v>100</v>
      </c>
      <c r="Q47" s="25">
        <f>16.35*C47</f>
        <v>16.350000000000001</v>
      </c>
      <c r="R47" s="25">
        <f>14.4*C47</f>
        <v>14.4</v>
      </c>
      <c r="S47" s="24">
        <v>60</v>
      </c>
      <c r="T47" s="24" t="s">
        <v>14</v>
      </c>
      <c r="U47" s="24">
        <v>40</v>
      </c>
      <c r="V47" s="24" t="s">
        <v>14</v>
      </c>
      <c r="W47" s="22">
        <v>34</v>
      </c>
      <c r="X47" s="26" t="s">
        <v>15</v>
      </c>
      <c r="Y47" s="27">
        <f>S47*U47*W47</f>
        <v>81600</v>
      </c>
      <c r="Z47" s="27">
        <v>1000000</v>
      </c>
      <c r="AA47" s="28">
        <f>(Y47/Z47)*C47</f>
        <v>8.1600000000000006E-2</v>
      </c>
    </row>
    <row r="48" spans="1:27" ht="33" customHeight="1">
      <c r="A48" s="29">
        <f>B47+1</f>
        <v>762</v>
      </c>
      <c r="B48" s="29">
        <f>C48+B47</f>
        <v>762</v>
      </c>
      <c r="C48" s="30">
        <v>1</v>
      </c>
      <c r="D48" s="22"/>
      <c r="E48" s="21"/>
      <c r="F48" s="21"/>
      <c r="G48" s="30"/>
      <c r="H48" s="30">
        <v>100</v>
      </c>
      <c r="I48" s="30"/>
      <c r="J48" s="30"/>
      <c r="K48" s="31"/>
      <c r="L48" s="31"/>
      <c r="M48" s="22"/>
      <c r="N48" s="23" t="s">
        <v>13</v>
      </c>
      <c r="O48" s="22">
        <f>SUM(E48:N48)</f>
        <v>100</v>
      </c>
      <c r="P48" s="24">
        <f>O48*C48</f>
        <v>100</v>
      </c>
      <c r="Q48" s="25">
        <f>17.15*C48</f>
        <v>17.149999999999999</v>
      </c>
      <c r="R48" s="25">
        <f>15.2*C48</f>
        <v>15.2</v>
      </c>
      <c r="S48" s="24">
        <v>60</v>
      </c>
      <c r="T48" s="24" t="s">
        <v>14</v>
      </c>
      <c r="U48" s="24">
        <v>40</v>
      </c>
      <c r="V48" s="24" t="s">
        <v>14</v>
      </c>
      <c r="W48" s="22">
        <v>34</v>
      </c>
      <c r="X48" s="26" t="s">
        <v>15</v>
      </c>
      <c r="Y48" s="27">
        <f>S48*U48*W48</f>
        <v>81600</v>
      </c>
      <c r="Z48" s="27">
        <v>1000000</v>
      </c>
      <c r="AA48" s="28">
        <f>(Y48/Z48)*C48</f>
        <v>8.1600000000000006E-2</v>
      </c>
    </row>
    <row r="49" spans="1:27" ht="33" customHeight="1">
      <c r="A49" s="29">
        <f t="shared" ref="A49:A52" si="26">B48+1</f>
        <v>763</v>
      </c>
      <c r="B49" s="29">
        <f t="shared" ref="B49:B51" si="27">C49+B48</f>
        <v>763</v>
      </c>
      <c r="C49" s="30">
        <v>1</v>
      </c>
      <c r="D49" s="31"/>
      <c r="E49" s="30"/>
      <c r="F49" s="30"/>
      <c r="G49" s="30"/>
      <c r="H49" s="30"/>
      <c r="I49" s="30">
        <v>100</v>
      </c>
      <c r="J49" s="30"/>
      <c r="K49" s="31"/>
      <c r="L49" s="31"/>
      <c r="M49" s="31"/>
      <c r="N49" s="23" t="s">
        <v>13</v>
      </c>
      <c r="O49" s="31">
        <f t="shared" ref="O49:O52" si="28">SUM(E49:N49)</f>
        <v>100</v>
      </c>
      <c r="P49" s="45">
        <f t="shared" ref="P49:P52" si="29">O49*C49</f>
        <v>100</v>
      </c>
      <c r="Q49" s="25">
        <f>18.05*C49</f>
        <v>18.05</v>
      </c>
      <c r="R49" s="25">
        <f>16.1*C49</f>
        <v>16.100000000000001</v>
      </c>
      <c r="S49" s="24">
        <v>60</v>
      </c>
      <c r="T49" s="24" t="s">
        <v>14</v>
      </c>
      <c r="U49" s="24">
        <v>40</v>
      </c>
      <c r="V49" s="24" t="s">
        <v>14</v>
      </c>
      <c r="W49" s="22">
        <v>34</v>
      </c>
      <c r="X49" s="32" t="s">
        <v>15</v>
      </c>
      <c r="Y49" s="27">
        <f t="shared" ref="Y49:Y52" si="30">S49*U49*W49</f>
        <v>81600</v>
      </c>
      <c r="Z49" s="27">
        <v>1000000</v>
      </c>
      <c r="AA49" s="28">
        <f t="shared" ref="AA49:AA52" si="31">(Y49/Z49)*C49</f>
        <v>8.1600000000000006E-2</v>
      </c>
    </row>
    <row r="50" spans="1:27" ht="33" customHeight="1">
      <c r="A50" s="29">
        <f t="shared" si="26"/>
        <v>764</v>
      </c>
      <c r="B50" s="29">
        <f t="shared" si="27"/>
        <v>764</v>
      </c>
      <c r="C50" s="30">
        <v>1</v>
      </c>
      <c r="D50" s="31"/>
      <c r="E50" s="30"/>
      <c r="F50" s="30"/>
      <c r="G50" s="30"/>
      <c r="H50" s="30"/>
      <c r="I50" s="30"/>
      <c r="J50" s="30">
        <v>100</v>
      </c>
      <c r="K50" s="31"/>
      <c r="L50" s="31"/>
      <c r="M50" s="31"/>
      <c r="N50" s="23" t="s">
        <v>13</v>
      </c>
      <c r="O50" s="31">
        <f t="shared" si="28"/>
        <v>100</v>
      </c>
      <c r="P50" s="45">
        <f t="shared" si="29"/>
        <v>100</v>
      </c>
      <c r="Q50" s="25">
        <f>19.6*C50</f>
        <v>19.600000000000001</v>
      </c>
      <c r="R50" s="25">
        <f>17.5*C50</f>
        <v>17.5</v>
      </c>
      <c r="S50" s="24">
        <v>60</v>
      </c>
      <c r="T50" s="24" t="s">
        <v>14</v>
      </c>
      <c r="U50" s="24">
        <v>40</v>
      </c>
      <c r="V50" s="24" t="s">
        <v>14</v>
      </c>
      <c r="W50" s="22">
        <v>37</v>
      </c>
      <c r="X50" s="32" t="s">
        <v>15</v>
      </c>
      <c r="Y50" s="27">
        <f t="shared" si="30"/>
        <v>88800</v>
      </c>
      <c r="Z50" s="27">
        <v>1000000</v>
      </c>
      <c r="AA50" s="28">
        <f t="shared" si="31"/>
        <v>8.8800000000000004E-2</v>
      </c>
    </row>
    <row r="51" spans="1:27" ht="33" customHeight="1">
      <c r="A51" s="29">
        <f t="shared" si="26"/>
        <v>765</v>
      </c>
      <c r="B51" s="29">
        <f t="shared" si="27"/>
        <v>765</v>
      </c>
      <c r="C51" s="30">
        <v>1</v>
      </c>
      <c r="D51" s="31"/>
      <c r="E51" s="30"/>
      <c r="F51" s="30"/>
      <c r="G51" s="30"/>
      <c r="H51" s="30"/>
      <c r="I51" s="30"/>
      <c r="J51" s="30"/>
      <c r="K51" s="31">
        <v>100</v>
      </c>
      <c r="L51" s="31"/>
      <c r="M51" s="31"/>
      <c r="N51" s="23" t="s">
        <v>13</v>
      </c>
      <c r="O51" s="31">
        <f t="shared" si="28"/>
        <v>100</v>
      </c>
      <c r="P51" s="45">
        <f t="shared" si="29"/>
        <v>100</v>
      </c>
      <c r="Q51" s="25">
        <f>20.4*C51</f>
        <v>20.399999999999999</v>
      </c>
      <c r="R51" s="25">
        <f>18.3*C51</f>
        <v>18.3</v>
      </c>
      <c r="S51" s="24">
        <v>60</v>
      </c>
      <c r="T51" s="24" t="s">
        <v>14</v>
      </c>
      <c r="U51" s="24">
        <v>40</v>
      </c>
      <c r="V51" s="24" t="s">
        <v>14</v>
      </c>
      <c r="W51" s="22">
        <v>37</v>
      </c>
      <c r="X51" s="32" t="s">
        <v>15</v>
      </c>
      <c r="Y51" s="27">
        <f t="shared" si="30"/>
        <v>88800</v>
      </c>
      <c r="Z51" s="27">
        <v>1000000</v>
      </c>
      <c r="AA51" s="28">
        <f t="shared" si="31"/>
        <v>8.8800000000000004E-2</v>
      </c>
    </row>
    <row r="52" spans="1:27" ht="33" customHeight="1">
      <c r="A52" s="29">
        <f t="shared" si="26"/>
        <v>766</v>
      </c>
      <c r="B52" s="29">
        <f>C52+B51</f>
        <v>766</v>
      </c>
      <c r="C52" s="30">
        <v>1</v>
      </c>
      <c r="D52" s="31"/>
      <c r="E52" s="30"/>
      <c r="F52" s="30"/>
      <c r="G52" s="30"/>
      <c r="H52" s="30"/>
      <c r="I52" s="30"/>
      <c r="J52" s="30"/>
      <c r="K52" s="31"/>
      <c r="L52" s="31">
        <v>100</v>
      </c>
      <c r="M52" s="31"/>
      <c r="N52" s="23" t="s">
        <v>13</v>
      </c>
      <c r="O52" s="31">
        <f t="shared" si="28"/>
        <v>100</v>
      </c>
      <c r="P52" s="45">
        <f t="shared" si="29"/>
        <v>100</v>
      </c>
      <c r="Q52" s="25">
        <f>21.45*C52</f>
        <v>21.45</v>
      </c>
      <c r="R52" s="25">
        <f>19.35*C52</f>
        <v>19.350000000000001</v>
      </c>
      <c r="S52" s="24">
        <v>60</v>
      </c>
      <c r="T52" s="24" t="s">
        <v>14</v>
      </c>
      <c r="U52" s="24">
        <v>40</v>
      </c>
      <c r="V52" s="24" t="s">
        <v>14</v>
      </c>
      <c r="W52" s="22">
        <v>37</v>
      </c>
      <c r="X52" s="32" t="s">
        <v>15</v>
      </c>
      <c r="Y52" s="27">
        <f t="shared" si="30"/>
        <v>88800</v>
      </c>
      <c r="Z52" s="27">
        <v>1000000</v>
      </c>
      <c r="AA52" s="28">
        <f t="shared" si="31"/>
        <v>8.8800000000000004E-2</v>
      </c>
    </row>
    <row r="53" spans="1:27" ht="33" customHeight="1">
      <c r="A53" s="16"/>
      <c r="B53" s="16"/>
      <c r="C53" s="14">
        <f>SUM(C47:C52)</f>
        <v>6</v>
      </c>
      <c r="D53" s="11" t="str">
        <f>D47</f>
        <v>MAROON</v>
      </c>
      <c r="E53" s="33">
        <f>SUM(E47:E52)</f>
        <v>0</v>
      </c>
      <c r="F53" s="33"/>
      <c r="G53" s="33">
        <f>G47*C47</f>
        <v>100</v>
      </c>
      <c r="H53" s="33">
        <f>H48*C48</f>
        <v>100</v>
      </c>
      <c r="I53" s="33">
        <f>I49*C49</f>
        <v>100</v>
      </c>
      <c r="J53" s="33">
        <f>J50*C50</f>
        <v>100</v>
      </c>
      <c r="K53" s="33">
        <f>K51*C51</f>
        <v>100</v>
      </c>
      <c r="L53" s="33">
        <f>L52*C52</f>
        <v>100</v>
      </c>
      <c r="M53" s="33">
        <f>SUM(M47:M52)</f>
        <v>0</v>
      </c>
      <c r="N53" s="33">
        <f>SUM(E53:M53)</f>
        <v>600</v>
      </c>
      <c r="O53" s="11" t="s">
        <v>13</v>
      </c>
      <c r="P53" s="33">
        <f>SUM(P47:P52)</f>
        <v>600</v>
      </c>
      <c r="Q53" s="34">
        <f>SUM(Q47:Q52)</f>
        <v>113.00000000000001</v>
      </c>
      <c r="R53" s="34">
        <f>SUM(R47:R52)</f>
        <v>100.85</v>
      </c>
      <c r="S53" s="33"/>
      <c r="T53" s="60"/>
      <c r="U53" s="60"/>
      <c r="V53" s="11"/>
      <c r="W53" s="11"/>
      <c r="X53" s="35"/>
      <c r="Y53" s="11"/>
      <c r="Z53" s="11"/>
      <c r="AA53" s="36">
        <f>SUM(AA47:AA52)</f>
        <v>0.51119999999999999</v>
      </c>
    </row>
    <row r="54" spans="1:27" ht="33" customHeight="1">
      <c r="A54" s="37"/>
      <c r="B54" s="37"/>
      <c r="C54" s="38"/>
      <c r="D54" s="39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39"/>
      <c r="P54" s="40"/>
      <c r="Q54" s="41"/>
      <c r="R54" s="41"/>
      <c r="S54" s="40"/>
      <c r="T54" s="42"/>
      <c r="U54" s="42"/>
      <c r="V54" s="39"/>
      <c r="W54" s="39"/>
      <c r="X54" s="43"/>
      <c r="Y54" s="39"/>
      <c r="Z54" s="39"/>
      <c r="AA54" s="44"/>
    </row>
    <row r="55" spans="1:27" ht="33" customHeight="1">
      <c r="A55" s="10"/>
      <c r="B55" s="10"/>
      <c r="C55" s="11" t="s">
        <v>0</v>
      </c>
      <c r="D55" s="12"/>
      <c r="E55" s="13"/>
      <c r="F55" s="13"/>
      <c r="G55" s="13"/>
      <c r="H55" s="13"/>
      <c r="I55" s="13"/>
      <c r="J55" s="13"/>
      <c r="K55" s="13"/>
      <c r="L55" s="13"/>
      <c r="M55" s="13"/>
      <c r="N55" s="11" t="s">
        <v>1</v>
      </c>
      <c r="O55" s="11" t="s">
        <v>0</v>
      </c>
      <c r="P55" s="11" t="s">
        <v>2</v>
      </c>
      <c r="Q55" s="14" t="s">
        <v>3</v>
      </c>
      <c r="R55" s="14" t="s">
        <v>4</v>
      </c>
      <c r="S55" s="11"/>
      <c r="T55" s="11"/>
      <c r="U55" s="11" t="s">
        <v>5</v>
      </c>
      <c r="V55" s="11"/>
      <c r="W55" s="11"/>
      <c r="X55" s="11"/>
      <c r="Y55" s="15"/>
      <c r="Z55" s="15"/>
      <c r="AA55" s="15"/>
    </row>
    <row r="56" spans="1:27" ht="33" customHeight="1">
      <c r="A56" s="16" t="s">
        <v>6</v>
      </c>
      <c r="B56" s="16"/>
      <c r="C56" s="11"/>
      <c r="D56" s="16" t="s">
        <v>7</v>
      </c>
      <c r="E56" s="17"/>
      <c r="F56" s="17" t="s">
        <v>22</v>
      </c>
      <c r="G56" s="18" t="s">
        <v>23</v>
      </c>
      <c r="H56" s="19" t="s">
        <v>24</v>
      </c>
      <c r="I56" s="19" t="s">
        <v>25</v>
      </c>
      <c r="J56" s="19" t="s">
        <v>26</v>
      </c>
      <c r="K56" s="19" t="s">
        <v>27</v>
      </c>
      <c r="L56" s="19" t="s">
        <v>28</v>
      </c>
      <c r="M56" s="19"/>
      <c r="N56" s="16"/>
      <c r="O56" s="16" t="s">
        <v>8</v>
      </c>
      <c r="P56" s="16" t="s">
        <v>9</v>
      </c>
      <c r="Q56" s="14" t="s">
        <v>10</v>
      </c>
      <c r="R56" s="14" t="s">
        <v>10</v>
      </c>
      <c r="S56" s="11"/>
      <c r="T56" s="11"/>
      <c r="U56" s="11" t="s">
        <v>11</v>
      </c>
      <c r="V56" s="11"/>
      <c r="W56" s="11"/>
      <c r="X56" s="11"/>
      <c r="Y56" s="15"/>
      <c r="Z56" s="15"/>
      <c r="AA56" s="11" t="s">
        <v>12</v>
      </c>
    </row>
    <row r="57" spans="1:27" ht="33" customHeight="1">
      <c r="A57" s="29">
        <f>B52+1</f>
        <v>767</v>
      </c>
      <c r="B57" s="29">
        <f>B52+C57</f>
        <v>767</v>
      </c>
      <c r="C57" s="21">
        <v>1</v>
      </c>
      <c r="D57" s="59" t="s">
        <v>37</v>
      </c>
      <c r="E57" s="21"/>
      <c r="F57" s="21"/>
      <c r="G57" s="21">
        <v>100</v>
      </c>
      <c r="H57" s="21"/>
      <c r="I57" s="21"/>
      <c r="J57" s="21"/>
      <c r="K57" s="22"/>
      <c r="L57" s="22"/>
      <c r="M57" s="22"/>
      <c r="N57" s="23" t="s">
        <v>13</v>
      </c>
      <c r="O57" s="22">
        <f>SUM(E57:N57)</f>
        <v>100</v>
      </c>
      <c r="P57" s="24">
        <f>O57*C57</f>
        <v>100</v>
      </c>
      <c r="Q57" s="25">
        <f>16.35*C57</f>
        <v>16.350000000000001</v>
      </c>
      <c r="R57" s="25">
        <f>14.4*C57</f>
        <v>14.4</v>
      </c>
      <c r="S57" s="24">
        <v>60</v>
      </c>
      <c r="T57" s="24" t="s">
        <v>14</v>
      </c>
      <c r="U57" s="24">
        <v>40</v>
      </c>
      <c r="V57" s="24" t="s">
        <v>14</v>
      </c>
      <c r="W57" s="22">
        <v>34</v>
      </c>
      <c r="X57" s="26" t="s">
        <v>15</v>
      </c>
      <c r="Y57" s="27">
        <f>S57*U57*W57</f>
        <v>81600</v>
      </c>
      <c r="Z57" s="27">
        <v>1000000</v>
      </c>
      <c r="AA57" s="28">
        <f>(Y57/Z57)*C57</f>
        <v>8.1600000000000006E-2</v>
      </c>
    </row>
    <row r="58" spans="1:27" ht="33" customHeight="1">
      <c r="A58" s="29">
        <f>B57+1</f>
        <v>768</v>
      </c>
      <c r="B58" s="29">
        <f>C58+B57</f>
        <v>768</v>
      </c>
      <c r="C58" s="30">
        <v>1</v>
      </c>
      <c r="D58" s="31"/>
      <c r="E58" s="30"/>
      <c r="F58" s="30"/>
      <c r="G58" s="30"/>
      <c r="H58" s="30">
        <v>100</v>
      </c>
      <c r="I58" s="30"/>
      <c r="J58" s="30"/>
      <c r="K58" s="31"/>
      <c r="L58" s="31"/>
      <c r="M58" s="31"/>
      <c r="N58" s="23" t="s">
        <v>13</v>
      </c>
      <c r="O58" s="31">
        <f t="shared" ref="O58:O62" si="32">SUM(E58:N58)</f>
        <v>100</v>
      </c>
      <c r="P58" s="45">
        <f t="shared" ref="P58:P62" si="33">O58*C58</f>
        <v>100</v>
      </c>
      <c r="Q58" s="25">
        <f>17.15*C58</f>
        <v>17.149999999999999</v>
      </c>
      <c r="R58" s="25">
        <f>15.2*C58</f>
        <v>15.2</v>
      </c>
      <c r="S58" s="24">
        <v>60</v>
      </c>
      <c r="T58" s="24" t="s">
        <v>14</v>
      </c>
      <c r="U58" s="24">
        <v>40</v>
      </c>
      <c r="V58" s="24" t="s">
        <v>14</v>
      </c>
      <c r="W58" s="22">
        <v>34</v>
      </c>
      <c r="X58" s="32" t="s">
        <v>15</v>
      </c>
      <c r="Y58" s="27">
        <f t="shared" ref="Y58:Y59" si="34">S58*U58*W58</f>
        <v>81600</v>
      </c>
      <c r="Z58" s="27">
        <v>1000000</v>
      </c>
      <c r="AA58" s="28">
        <f t="shared" ref="AA58:AA62" si="35">(Y58/Z58)*C58</f>
        <v>8.1600000000000006E-2</v>
      </c>
    </row>
    <row r="59" spans="1:27" ht="33" customHeight="1">
      <c r="A59" s="29">
        <f t="shared" ref="A59:A62" si="36">B58+1</f>
        <v>769</v>
      </c>
      <c r="B59" s="29">
        <f>C59+B58</f>
        <v>769</v>
      </c>
      <c r="C59" s="30">
        <v>1</v>
      </c>
      <c r="D59" s="31"/>
      <c r="E59" s="30"/>
      <c r="F59" s="30"/>
      <c r="G59" s="30"/>
      <c r="H59" s="30"/>
      <c r="I59" s="30">
        <v>100</v>
      </c>
      <c r="J59" s="30"/>
      <c r="K59" s="31"/>
      <c r="L59" s="31"/>
      <c r="M59" s="31"/>
      <c r="N59" s="23" t="s">
        <v>13</v>
      </c>
      <c r="O59" s="31">
        <f t="shared" si="32"/>
        <v>100</v>
      </c>
      <c r="P59" s="45">
        <f t="shared" si="33"/>
        <v>100</v>
      </c>
      <c r="Q59" s="25">
        <f>18.05*C59</f>
        <v>18.05</v>
      </c>
      <c r="R59" s="25">
        <f>16.1*C59</f>
        <v>16.100000000000001</v>
      </c>
      <c r="S59" s="24">
        <v>60</v>
      </c>
      <c r="T59" s="24" t="s">
        <v>14</v>
      </c>
      <c r="U59" s="24">
        <v>40</v>
      </c>
      <c r="V59" s="24" t="s">
        <v>14</v>
      </c>
      <c r="W59" s="22">
        <v>34</v>
      </c>
      <c r="X59" s="32" t="s">
        <v>15</v>
      </c>
      <c r="Y59" s="27">
        <f t="shared" si="34"/>
        <v>81600</v>
      </c>
      <c r="Z59" s="27">
        <v>1000000</v>
      </c>
      <c r="AA59" s="28">
        <f t="shared" si="35"/>
        <v>8.1600000000000006E-2</v>
      </c>
    </row>
    <row r="60" spans="1:27" ht="33" customHeight="1">
      <c r="A60" s="29">
        <f t="shared" si="36"/>
        <v>770</v>
      </c>
      <c r="B60" s="29">
        <f t="shared" ref="B60:B62" si="37">C60+B59</f>
        <v>770</v>
      </c>
      <c r="C60" s="30">
        <v>1</v>
      </c>
      <c r="D60" s="31"/>
      <c r="E60" s="30"/>
      <c r="F60" s="30"/>
      <c r="G60" s="30"/>
      <c r="H60" s="30"/>
      <c r="I60" s="30"/>
      <c r="J60" s="30">
        <v>100</v>
      </c>
      <c r="K60" s="31"/>
      <c r="L60" s="31"/>
      <c r="M60" s="31"/>
      <c r="N60" s="23" t="s">
        <v>13</v>
      </c>
      <c r="O60" s="31">
        <f t="shared" si="32"/>
        <v>100</v>
      </c>
      <c r="P60" s="45">
        <f t="shared" si="33"/>
        <v>100</v>
      </c>
      <c r="Q60" s="25">
        <f>19.6*C60</f>
        <v>19.600000000000001</v>
      </c>
      <c r="R60" s="25">
        <f>17.5*C60</f>
        <v>17.5</v>
      </c>
      <c r="S60" s="24">
        <v>60</v>
      </c>
      <c r="T60" s="24" t="s">
        <v>14</v>
      </c>
      <c r="U60" s="24">
        <v>40</v>
      </c>
      <c r="V60" s="24" t="s">
        <v>14</v>
      </c>
      <c r="W60" s="22">
        <v>37</v>
      </c>
      <c r="X60" s="32" t="s">
        <v>15</v>
      </c>
      <c r="Y60" s="27">
        <f>S60*U60*W60</f>
        <v>88800</v>
      </c>
      <c r="Z60" s="27">
        <v>1000000</v>
      </c>
      <c r="AA60" s="28">
        <f t="shared" si="35"/>
        <v>8.8800000000000004E-2</v>
      </c>
    </row>
    <row r="61" spans="1:27" ht="33" customHeight="1">
      <c r="A61" s="29">
        <f t="shared" si="36"/>
        <v>771</v>
      </c>
      <c r="B61" s="29">
        <f t="shared" si="37"/>
        <v>771</v>
      </c>
      <c r="C61" s="30">
        <v>1</v>
      </c>
      <c r="D61" s="31"/>
      <c r="E61" s="30"/>
      <c r="F61" s="30"/>
      <c r="G61" s="30"/>
      <c r="H61" s="30"/>
      <c r="I61" s="30"/>
      <c r="J61" s="30"/>
      <c r="K61" s="31">
        <v>100</v>
      </c>
      <c r="L61" s="31"/>
      <c r="M61" s="31"/>
      <c r="N61" s="23" t="s">
        <v>13</v>
      </c>
      <c r="O61" s="31">
        <f t="shared" si="32"/>
        <v>100</v>
      </c>
      <c r="P61" s="45">
        <f t="shared" si="33"/>
        <v>100</v>
      </c>
      <c r="Q61" s="25">
        <f>20.4*C61</f>
        <v>20.399999999999999</v>
      </c>
      <c r="R61" s="25">
        <f>18.3*C61</f>
        <v>18.3</v>
      </c>
      <c r="S61" s="24">
        <v>60</v>
      </c>
      <c r="T61" s="24" t="s">
        <v>14</v>
      </c>
      <c r="U61" s="24">
        <v>40</v>
      </c>
      <c r="V61" s="24" t="s">
        <v>14</v>
      </c>
      <c r="W61" s="22">
        <v>37</v>
      </c>
      <c r="X61" s="32" t="s">
        <v>15</v>
      </c>
      <c r="Y61" s="27">
        <f t="shared" ref="Y61:Y62" si="38">S61*U61*W61</f>
        <v>88800</v>
      </c>
      <c r="Z61" s="27">
        <v>1000000</v>
      </c>
      <c r="AA61" s="28">
        <f t="shared" si="35"/>
        <v>8.8800000000000004E-2</v>
      </c>
    </row>
    <row r="62" spans="1:27" ht="33" customHeight="1">
      <c r="A62" s="29">
        <f t="shared" si="36"/>
        <v>772</v>
      </c>
      <c r="B62" s="29">
        <f t="shared" si="37"/>
        <v>772</v>
      </c>
      <c r="C62" s="30">
        <v>1</v>
      </c>
      <c r="D62" s="31"/>
      <c r="E62" s="30"/>
      <c r="F62" s="30"/>
      <c r="G62" s="30"/>
      <c r="H62" s="30"/>
      <c r="I62" s="30"/>
      <c r="J62" s="30"/>
      <c r="K62" s="31"/>
      <c r="L62" s="31">
        <v>100</v>
      </c>
      <c r="M62" s="31"/>
      <c r="N62" s="23" t="s">
        <v>13</v>
      </c>
      <c r="O62" s="31">
        <f t="shared" si="32"/>
        <v>100</v>
      </c>
      <c r="P62" s="45">
        <f t="shared" si="33"/>
        <v>100</v>
      </c>
      <c r="Q62" s="25">
        <f>21.45*C62</f>
        <v>21.45</v>
      </c>
      <c r="R62" s="25">
        <f>19.35*C62</f>
        <v>19.350000000000001</v>
      </c>
      <c r="S62" s="24">
        <v>60</v>
      </c>
      <c r="T62" s="24" t="s">
        <v>14</v>
      </c>
      <c r="U62" s="24">
        <v>40</v>
      </c>
      <c r="V62" s="24" t="s">
        <v>14</v>
      </c>
      <c r="W62" s="22">
        <v>37</v>
      </c>
      <c r="X62" s="32" t="s">
        <v>15</v>
      </c>
      <c r="Y62" s="27">
        <f t="shared" si="38"/>
        <v>88800</v>
      </c>
      <c r="Z62" s="27">
        <v>1000000</v>
      </c>
      <c r="AA62" s="28">
        <f t="shared" si="35"/>
        <v>8.8800000000000004E-2</v>
      </c>
    </row>
    <row r="63" spans="1:27" ht="33" customHeight="1">
      <c r="A63" s="16"/>
      <c r="B63" s="16"/>
      <c r="C63" s="14">
        <f>SUM(C57:C62)</f>
        <v>6</v>
      </c>
      <c r="D63" s="11" t="str">
        <f>D57</f>
        <v>OLIVE</v>
      </c>
      <c r="E63" s="33">
        <f>SUM(E57:E61)</f>
        <v>0</v>
      </c>
      <c r="F63" s="33">
        <f>SUM(F57:F61)</f>
        <v>0</v>
      </c>
      <c r="G63" s="33">
        <f>G57*C57</f>
        <v>100</v>
      </c>
      <c r="H63" s="33">
        <f>H58*C58</f>
        <v>100</v>
      </c>
      <c r="I63" s="33">
        <f>I59*C59</f>
        <v>100</v>
      </c>
      <c r="J63" s="33">
        <f>J60*C60</f>
        <v>100</v>
      </c>
      <c r="K63" s="33">
        <f>K61*C61</f>
        <v>100</v>
      </c>
      <c r="L63" s="33">
        <f>L62*C62</f>
        <v>100</v>
      </c>
      <c r="M63" s="33"/>
      <c r="N63" s="33">
        <f>SUM(E63:M63)</f>
        <v>600</v>
      </c>
      <c r="O63" s="11" t="s">
        <v>13</v>
      </c>
      <c r="P63" s="33">
        <f>SUM(P57:P62)</f>
        <v>600</v>
      </c>
      <c r="Q63" s="34">
        <f>SUM(Q57:Q62)</f>
        <v>113.00000000000001</v>
      </c>
      <c r="R63" s="34">
        <f>SUM(R57:R62)</f>
        <v>100.85</v>
      </c>
      <c r="S63" s="33"/>
      <c r="T63" s="60"/>
      <c r="U63" s="60"/>
      <c r="V63" s="11"/>
      <c r="W63" s="11"/>
      <c r="X63" s="35"/>
      <c r="Y63" s="11"/>
      <c r="Z63" s="11"/>
      <c r="AA63" s="36">
        <f>SUM(AA57:AA62)</f>
        <v>0.51119999999999999</v>
      </c>
    </row>
    <row r="64" spans="1:27" ht="33" customHeight="1">
      <c r="A64" s="37"/>
      <c r="B64" s="37"/>
      <c r="C64" s="38"/>
      <c r="D64" s="39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39"/>
      <c r="P64" s="40"/>
      <c r="Q64" s="41"/>
      <c r="R64" s="41"/>
      <c r="S64" s="40"/>
      <c r="T64" s="42"/>
      <c r="U64" s="42"/>
      <c r="V64" s="39"/>
      <c r="W64" s="39"/>
      <c r="X64" s="43"/>
      <c r="Y64" s="39"/>
      <c r="Z64" s="39"/>
      <c r="AA64" s="44"/>
    </row>
    <row r="65" spans="1:27" ht="33" customHeight="1">
      <c r="A65" s="37"/>
      <c r="B65" s="37"/>
      <c r="C65" s="38"/>
      <c r="D65" s="39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39"/>
      <c r="P65" s="40"/>
      <c r="Q65" s="41"/>
      <c r="R65" s="41"/>
      <c r="S65" s="40"/>
      <c r="T65" s="42"/>
      <c r="U65" s="42"/>
      <c r="V65" s="39"/>
      <c r="W65" s="39"/>
      <c r="X65" s="43"/>
      <c r="Y65" s="39"/>
      <c r="Z65" s="39"/>
      <c r="AA65" s="44"/>
    </row>
    <row r="66" spans="1:27" ht="33" customHeight="1">
      <c r="A66" s="37"/>
      <c r="B66" s="37"/>
      <c r="C66" s="38"/>
      <c r="D66" s="39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39"/>
      <c r="P66" s="40"/>
      <c r="Q66" s="41"/>
      <c r="R66" s="41"/>
      <c r="S66" s="40"/>
      <c r="T66" s="42"/>
      <c r="U66" s="42"/>
      <c r="V66" s="39"/>
      <c r="W66" s="39"/>
      <c r="X66" s="43"/>
      <c r="Y66" s="39"/>
      <c r="Z66" s="39"/>
      <c r="AA66" s="44"/>
    </row>
    <row r="67" spans="1:27" ht="33" customHeight="1">
      <c r="A67" s="37"/>
      <c r="B67" s="37"/>
      <c r="C67" s="38"/>
      <c r="D67" s="39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39"/>
      <c r="P67" s="40"/>
      <c r="Q67" s="41"/>
      <c r="R67" s="41"/>
      <c r="S67" s="40"/>
      <c r="T67" s="42"/>
      <c r="U67" s="42"/>
      <c r="V67" s="39"/>
      <c r="W67" s="39"/>
      <c r="X67" s="43"/>
      <c r="Y67" s="39"/>
      <c r="Z67" s="39"/>
      <c r="AA67" s="44"/>
    </row>
    <row r="68" spans="1:27" ht="33" customHeight="1">
      <c r="A68" s="37"/>
      <c r="B68" s="37"/>
      <c r="C68" s="38"/>
      <c r="D68" s="39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39"/>
      <c r="P68" s="40"/>
      <c r="Q68" s="41"/>
      <c r="R68" s="41"/>
      <c r="S68" s="40"/>
      <c r="T68" s="42"/>
      <c r="U68" s="42"/>
      <c r="V68" s="68" t="s">
        <v>34</v>
      </c>
      <c r="W68" s="69"/>
      <c r="X68" s="70"/>
      <c r="Y68" s="11"/>
      <c r="Z68" s="11"/>
      <c r="AA68" s="36">
        <f>AA43+AA33+AA23+AA13+AA53+AA63</f>
        <v>65.810400000000016</v>
      </c>
    </row>
    <row r="70" spans="1:27" ht="28.5" customHeight="1">
      <c r="F70" s="46" t="s">
        <v>30</v>
      </c>
      <c r="G70" s="47"/>
      <c r="H70" s="47"/>
      <c r="I70" s="47"/>
      <c r="J70" s="47"/>
      <c r="K70" s="47"/>
      <c r="L70" s="48"/>
      <c r="M70" s="47"/>
      <c r="N70" s="47"/>
      <c r="O70" s="49"/>
      <c r="P70" s="50"/>
    </row>
    <row r="71" spans="1:27" ht="28.5" customHeight="1">
      <c r="F71" s="46" t="s">
        <v>7</v>
      </c>
      <c r="G71" s="67" t="str">
        <f>D7</f>
        <v>BLACK</v>
      </c>
      <c r="H71" s="67"/>
      <c r="I71" s="67"/>
      <c r="J71" s="67"/>
      <c r="K71" s="47"/>
      <c r="L71" s="48"/>
      <c r="M71" s="47"/>
      <c r="N71" s="47"/>
      <c r="O71" s="49"/>
      <c r="P71" s="50"/>
    </row>
    <row r="72" spans="1:27" ht="28.5" customHeight="1">
      <c r="E72" s="9"/>
      <c r="F72" s="51"/>
      <c r="G72" s="18" t="s">
        <v>23</v>
      </c>
      <c r="H72" s="19" t="s">
        <v>24</v>
      </c>
      <c r="I72" s="19" t="s">
        <v>25</v>
      </c>
      <c r="J72" s="19" t="s">
        <v>26</v>
      </c>
      <c r="K72" s="19" t="s">
        <v>27</v>
      </c>
      <c r="L72" s="19" t="s">
        <v>28</v>
      </c>
      <c r="M72" s="52"/>
      <c r="N72" s="52"/>
      <c r="O72" s="11"/>
      <c r="P72" s="53" t="s">
        <v>16</v>
      </c>
    </row>
    <row r="73" spans="1:27" ht="30" customHeight="1">
      <c r="E73" s="9"/>
      <c r="F73" s="51" t="s">
        <v>17</v>
      </c>
      <c r="G73" s="54">
        <v>17500</v>
      </c>
      <c r="H73" s="54">
        <v>35000</v>
      </c>
      <c r="I73" s="54">
        <v>52500</v>
      </c>
      <c r="J73" s="54">
        <v>52500</v>
      </c>
      <c r="K73" s="54">
        <v>35000</v>
      </c>
      <c r="L73" s="54">
        <v>17500</v>
      </c>
      <c r="M73" s="53"/>
      <c r="N73" s="53"/>
      <c r="O73" s="53" t="s">
        <v>13</v>
      </c>
      <c r="P73" s="53">
        <f>SUM(G73:O73)</f>
        <v>210000</v>
      </c>
    </row>
    <row r="74" spans="1:27" ht="53.25" customHeight="1">
      <c r="E74" s="9"/>
      <c r="F74" s="51" t="s">
        <v>18</v>
      </c>
      <c r="G74" s="55">
        <f t="shared" ref="G74:L74" si="39">G13</f>
        <v>2400</v>
      </c>
      <c r="H74" s="55">
        <f t="shared" si="39"/>
        <v>5200</v>
      </c>
      <c r="I74" s="55">
        <f t="shared" si="39"/>
        <v>6700</v>
      </c>
      <c r="J74" s="55">
        <f t="shared" si="39"/>
        <v>7900</v>
      </c>
      <c r="K74" s="55">
        <f t="shared" si="39"/>
        <v>5000</v>
      </c>
      <c r="L74" s="55">
        <f t="shared" si="39"/>
        <v>2800</v>
      </c>
      <c r="M74" s="55"/>
      <c r="N74" s="55"/>
      <c r="O74" s="53" t="s">
        <v>13</v>
      </c>
      <c r="P74" s="53">
        <f t="shared" ref="P74" si="40">SUM(G74:O74)</f>
        <v>30000</v>
      </c>
    </row>
    <row r="75" spans="1:27" ht="30" customHeight="1">
      <c r="E75" s="9"/>
      <c r="F75" s="51" t="s">
        <v>19</v>
      </c>
      <c r="G75" s="56">
        <f>G74-G73</f>
        <v>-15100</v>
      </c>
      <c r="H75" s="56">
        <f t="shared" ref="H75:L75" si="41">H74-H73</f>
        <v>-29800</v>
      </c>
      <c r="I75" s="56">
        <f t="shared" si="41"/>
        <v>-45800</v>
      </c>
      <c r="J75" s="56">
        <f t="shared" si="41"/>
        <v>-44600</v>
      </c>
      <c r="K75" s="56">
        <f t="shared" si="41"/>
        <v>-30000</v>
      </c>
      <c r="L75" s="56">
        <f t="shared" si="41"/>
        <v>-14700</v>
      </c>
      <c r="M75" s="57"/>
      <c r="N75" s="57"/>
      <c r="O75" s="53" t="s">
        <v>13</v>
      </c>
      <c r="P75" s="53">
        <f>SUM(G75:O75)</f>
        <v>-180000</v>
      </c>
    </row>
    <row r="76" spans="1:27" ht="21"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</row>
    <row r="77" spans="1:27" ht="30" customHeight="1">
      <c r="F77" s="46" t="s">
        <v>30</v>
      </c>
      <c r="G77" s="47"/>
      <c r="H77" s="47"/>
      <c r="I77" s="47"/>
      <c r="J77" s="47"/>
      <c r="K77" s="47"/>
      <c r="L77" s="48"/>
      <c r="M77" s="47"/>
      <c r="N77" s="47"/>
      <c r="O77" s="49"/>
      <c r="P77" s="50"/>
    </row>
    <row r="78" spans="1:27" ht="21">
      <c r="F78" s="46" t="s">
        <v>7</v>
      </c>
      <c r="G78" s="67" t="str">
        <f>D17</f>
        <v>WHITE</v>
      </c>
      <c r="H78" s="67"/>
      <c r="I78" s="67"/>
      <c r="J78" s="67"/>
      <c r="K78" s="47"/>
      <c r="L78" s="48"/>
      <c r="M78" s="47"/>
      <c r="N78" s="47"/>
      <c r="O78" s="49"/>
      <c r="P78" s="50"/>
    </row>
    <row r="79" spans="1:27" ht="21">
      <c r="F79" s="51"/>
      <c r="G79" s="18" t="s">
        <v>23</v>
      </c>
      <c r="H79" s="19" t="s">
        <v>24</v>
      </c>
      <c r="I79" s="19" t="s">
        <v>25</v>
      </c>
      <c r="J79" s="19" t="s">
        <v>26</v>
      </c>
      <c r="K79" s="19" t="s">
        <v>27</v>
      </c>
      <c r="L79" s="19" t="s">
        <v>28</v>
      </c>
      <c r="M79" s="52"/>
      <c r="N79" s="52"/>
      <c r="O79" s="11"/>
      <c r="P79" s="53" t="s">
        <v>16</v>
      </c>
    </row>
    <row r="80" spans="1:27" ht="27" customHeight="1">
      <c r="F80" s="51" t="s">
        <v>17</v>
      </c>
      <c r="G80" s="54">
        <v>17500</v>
      </c>
      <c r="H80" s="54">
        <v>35000</v>
      </c>
      <c r="I80" s="54">
        <v>52500</v>
      </c>
      <c r="J80" s="54">
        <v>52500</v>
      </c>
      <c r="K80" s="54">
        <v>35000</v>
      </c>
      <c r="L80" s="54">
        <v>17500</v>
      </c>
      <c r="M80" s="53"/>
      <c r="N80" s="53"/>
      <c r="O80" s="53" t="s">
        <v>13</v>
      </c>
      <c r="P80" s="53">
        <f>SUM(G80:O80)</f>
        <v>210000</v>
      </c>
    </row>
    <row r="81" spans="6:16" ht="49.5" customHeight="1">
      <c r="F81" s="51" t="s">
        <v>18</v>
      </c>
      <c r="G81" s="55">
        <f t="shared" ref="G81:L81" si="42">G23</f>
        <v>3300</v>
      </c>
      <c r="H81" s="55">
        <f t="shared" si="42"/>
        <v>6200</v>
      </c>
      <c r="I81" s="55">
        <f t="shared" si="42"/>
        <v>9600</v>
      </c>
      <c r="J81" s="55">
        <f t="shared" si="42"/>
        <v>9800</v>
      </c>
      <c r="K81" s="55">
        <f t="shared" si="42"/>
        <v>6400</v>
      </c>
      <c r="L81" s="55">
        <f t="shared" si="42"/>
        <v>2900</v>
      </c>
      <c r="M81" s="55"/>
      <c r="N81" s="55"/>
      <c r="O81" s="53" t="s">
        <v>13</v>
      </c>
      <c r="P81" s="53">
        <f t="shared" ref="P81" si="43">SUM(G81:O81)</f>
        <v>38200</v>
      </c>
    </row>
    <row r="82" spans="6:16" ht="27" customHeight="1">
      <c r="F82" s="51" t="s">
        <v>19</v>
      </c>
      <c r="G82" s="56">
        <f>G81-G80</f>
        <v>-14200</v>
      </c>
      <c r="H82" s="56">
        <f t="shared" ref="H82:L82" si="44">H81-H80</f>
        <v>-28800</v>
      </c>
      <c r="I82" s="56">
        <f t="shared" si="44"/>
        <v>-42900</v>
      </c>
      <c r="J82" s="56">
        <f t="shared" si="44"/>
        <v>-42700</v>
      </c>
      <c r="K82" s="56">
        <f t="shared" si="44"/>
        <v>-28600</v>
      </c>
      <c r="L82" s="56">
        <f t="shared" si="44"/>
        <v>-14600</v>
      </c>
      <c r="M82" s="57"/>
      <c r="N82" s="57"/>
      <c r="O82" s="53" t="s">
        <v>13</v>
      </c>
      <c r="P82" s="53">
        <f>SUM(G82:O82)</f>
        <v>-171800</v>
      </c>
    </row>
    <row r="83" spans="6:16" ht="21"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</row>
    <row r="84" spans="6:16" ht="23.25" customHeight="1">
      <c r="F84" s="46" t="s">
        <v>30</v>
      </c>
      <c r="G84" s="47"/>
      <c r="H84" s="47"/>
      <c r="I84" s="47"/>
      <c r="J84" s="47"/>
      <c r="K84" s="47"/>
      <c r="L84" s="48"/>
      <c r="M84" s="47"/>
      <c r="N84" s="47"/>
      <c r="O84" s="49"/>
      <c r="P84" s="50"/>
    </row>
    <row r="85" spans="6:16" ht="22.5" customHeight="1">
      <c r="F85" s="46" t="s">
        <v>7</v>
      </c>
      <c r="G85" s="67" t="str">
        <f>D27</f>
        <v>GREY MELANGE</v>
      </c>
      <c r="H85" s="67"/>
      <c r="I85" s="67"/>
      <c r="J85" s="67"/>
      <c r="K85" s="47"/>
      <c r="L85" s="48"/>
      <c r="M85" s="47"/>
      <c r="N85" s="47"/>
      <c r="O85" s="49"/>
      <c r="P85" s="50"/>
    </row>
    <row r="86" spans="6:16" ht="21">
      <c r="F86" s="51"/>
      <c r="G86" s="18" t="s">
        <v>23</v>
      </c>
      <c r="H86" s="19" t="s">
        <v>24</v>
      </c>
      <c r="I86" s="19" t="s">
        <v>25</v>
      </c>
      <c r="J86" s="19" t="s">
        <v>26</v>
      </c>
      <c r="K86" s="19" t="s">
        <v>27</v>
      </c>
      <c r="L86" s="19" t="s">
        <v>28</v>
      </c>
      <c r="M86" s="52"/>
      <c r="N86" s="52"/>
      <c r="O86" s="11"/>
      <c r="P86" s="53" t="s">
        <v>16</v>
      </c>
    </row>
    <row r="87" spans="6:16" ht="24.75" customHeight="1">
      <c r="F87" s="51" t="s">
        <v>17</v>
      </c>
      <c r="G87" s="54">
        <v>5834</v>
      </c>
      <c r="H87" s="54">
        <v>11668</v>
      </c>
      <c r="I87" s="54">
        <v>17502</v>
      </c>
      <c r="J87" s="54">
        <v>17502</v>
      </c>
      <c r="K87" s="54">
        <v>11668</v>
      </c>
      <c r="L87" s="54">
        <v>5834</v>
      </c>
      <c r="M87" s="53"/>
      <c r="N87" s="53"/>
      <c r="O87" s="53" t="s">
        <v>13</v>
      </c>
      <c r="P87" s="53">
        <f>SUM(G87:O87)</f>
        <v>70008</v>
      </c>
    </row>
    <row r="88" spans="6:16" ht="21">
      <c r="F88" s="51" t="s">
        <v>18</v>
      </c>
      <c r="G88" s="55">
        <f t="shared" ref="G88:L88" si="45">G33</f>
        <v>500</v>
      </c>
      <c r="H88" s="55">
        <f t="shared" si="45"/>
        <v>1200</v>
      </c>
      <c r="I88" s="55">
        <f t="shared" si="45"/>
        <v>1800</v>
      </c>
      <c r="J88" s="55">
        <f t="shared" si="45"/>
        <v>1700</v>
      </c>
      <c r="K88" s="55">
        <f t="shared" si="45"/>
        <v>1000</v>
      </c>
      <c r="L88" s="55">
        <f t="shared" si="45"/>
        <v>400</v>
      </c>
      <c r="M88" s="55"/>
      <c r="N88" s="55"/>
      <c r="O88" s="53" t="s">
        <v>13</v>
      </c>
      <c r="P88" s="53">
        <f t="shared" ref="P88" si="46">SUM(G88:O88)</f>
        <v>6600</v>
      </c>
    </row>
    <row r="89" spans="6:16" ht="30" customHeight="1">
      <c r="F89" s="51" t="s">
        <v>19</v>
      </c>
      <c r="G89" s="56">
        <f>G88-G87</f>
        <v>-5334</v>
      </c>
      <c r="H89" s="56">
        <f t="shared" ref="H89:L89" si="47">H88-H87</f>
        <v>-10468</v>
      </c>
      <c r="I89" s="56">
        <f t="shared" si="47"/>
        <v>-15702</v>
      </c>
      <c r="J89" s="56">
        <f t="shared" si="47"/>
        <v>-15802</v>
      </c>
      <c r="K89" s="56">
        <f t="shared" si="47"/>
        <v>-10668</v>
      </c>
      <c r="L89" s="56">
        <f t="shared" si="47"/>
        <v>-5434</v>
      </c>
      <c r="M89" s="57"/>
      <c r="N89" s="57"/>
      <c r="O89" s="53" t="s">
        <v>13</v>
      </c>
      <c r="P89" s="53">
        <f>SUM(G89:O89)</f>
        <v>-63408</v>
      </c>
    </row>
    <row r="90" spans="6:16" ht="21"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</row>
    <row r="91" spans="6:16" ht="30.75" customHeight="1">
      <c r="F91" s="46" t="s">
        <v>30</v>
      </c>
      <c r="G91" s="47"/>
      <c r="H91" s="47"/>
      <c r="I91" s="47"/>
      <c r="J91" s="47"/>
      <c r="K91" s="47"/>
      <c r="L91" s="48"/>
      <c r="M91" s="47"/>
      <c r="N91" s="47"/>
      <c r="O91" s="49"/>
      <c r="P91" s="50"/>
    </row>
    <row r="92" spans="6:16" ht="21">
      <c r="F92" s="46" t="s">
        <v>7</v>
      </c>
      <c r="G92" s="67" t="str">
        <f>D37</f>
        <v>ROYAL BLUE</v>
      </c>
      <c r="H92" s="67"/>
      <c r="I92" s="67"/>
      <c r="J92" s="67"/>
      <c r="K92" s="47"/>
      <c r="L92" s="48"/>
      <c r="M92" s="47"/>
      <c r="N92" s="47"/>
      <c r="O92" s="49"/>
      <c r="P92" s="50"/>
    </row>
    <row r="93" spans="6:16" ht="21">
      <c r="F93" s="51"/>
      <c r="G93" s="18" t="s">
        <v>23</v>
      </c>
      <c r="H93" s="19" t="s">
        <v>24</v>
      </c>
      <c r="I93" s="19" t="s">
        <v>25</v>
      </c>
      <c r="J93" s="19" t="s">
        <v>26</v>
      </c>
      <c r="K93" s="19" t="s">
        <v>27</v>
      </c>
      <c r="L93" s="19" t="s">
        <v>28</v>
      </c>
      <c r="M93" s="52"/>
      <c r="N93" s="52"/>
      <c r="O93" s="11"/>
      <c r="P93" s="53" t="s">
        <v>16</v>
      </c>
    </row>
    <row r="94" spans="6:16" ht="21">
      <c r="F94" s="51" t="s">
        <v>17</v>
      </c>
      <c r="G94" s="54">
        <v>5834</v>
      </c>
      <c r="H94" s="54">
        <v>11668</v>
      </c>
      <c r="I94" s="54">
        <v>17502</v>
      </c>
      <c r="J94" s="54">
        <v>17502</v>
      </c>
      <c r="K94" s="54">
        <v>11668</v>
      </c>
      <c r="L94" s="54">
        <v>5834</v>
      </c>
      <c r="M94" s="53"/>
      <c r="N94" s="53"/>
      <c r="O94" s="53" t="s">
        <v>13</v>
      </c>
      <c r="P94" s="53">
        <f>SUM(G94:O94)</f>
        <v>70008</v>
      </c>
    </row>
    <row r="95" spans="6:16" ht="21">
      <c r="F95" s="51" t="s">
        <v>18</v>
      </c>
      <c r="G95" s="55">
        <f t="shared" ref="G95:L95" si="48">G43</f>
        <v>100</v>
      </c>
      <c r="H95" s="55">
        <f t="shared" si="48"/>
        <v>200</v>
      </c>
      <c r="I95" s="55">
        <f t="shared" si="48"/>
        <v>300</v>
      </c>
      <c r="J95" s="55">
        <f t="shared" si="48"/>
        <v>300</v>
      </c>
      <c r="K95" s="55">
        <f t="shared" si="48"/>
        <v>200</v>
      </c>
      <c r="L95" s="55">
        <f t="shared" si="48"/>
        <v>100</v>
      </c>
      <c r="M95" s="55"/>
      <c r="N95" s="55"/>
      <c r="O95" s="53" t="s">
        <v>13</v>
      </c>
      <c r="P95" s="53">
        <f t="shared" ref="P95" si="49">SUM(G95:O95)</f>
        <v>1200</v>
      </c>
    </row>
    <row r="96" spans="6:16" ht="21">
      <c r="F96" s="51" t="s">
        <v>19</v>
      </c>
      <c r="G96" s="56">
        <f>G95-G94</f>
        <v>-5734</v>
      </c>
      <c r="H96" s="56">
        <f t="shared" ref="H96:L96" si="50">H95-H94</f>
        <v>-11468</v>
      </c>
      <c r="I96" s="56">
        <f t="shared" si="50"/>
        <v>-17202</v>
      </c>
      <c r="J96" s="56">
        <f t="shared" si="50"/>
        <v>-17202</v>
      </c>
      <c r="K96" s="56">
        <f t="shared" si="50"/>
        <v>-11468</v>
      </c>
      <c r="L96" s="56">
        <f t="shared" si="50"/>
        <v>-5734</v>
      </c>
      <c r="M96" s="57"/>
      <c r="N96" s="57"/>
      <c r="O96" s="53" t="s">
        <v>13</v>
      </c>
      <c r="P96" s="53">
        <f>SUM(G96:O96)</f>
        <v>-68808</v>
      </c>
    </row>
    <row r="97" spans="6:16" ht="21"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</row>
    <row r="98" spans="6:16" ht="21">
      <c r="F98" s="46" t="s">
        <v>30</v>
      </c>
      <c r="G98" s="47"/>
      <c r="H98" s="47"/>
      <c r="I98" s="47"/>
      <c r="J98" s="47"/>
      <c r="K98" s="47"/>
      <c r="L98" s="48"/>
      <c r="M98" s="47"/>
      <c r="N98" s="47"/>
      <c r="O98" s="49"/>
      <c r="P98" s="50"/>
    </row>
    <row r="99" spans="6:16" ht="21">
      <c r="F99" s="46" t="s">
        <v>7</v>
      </c>
      <c r="G99" s="67" t="str">
        <f>D47</f>
        <v>MAROON</v>
      </c>
      <c r="H99" s="67"/>
      <c r="I99" s="67"/>
      <c r="J99" s="67"/>
      <c r="K99" s="47"/>
      <c r="L99" s="48"/>
      <c r="M99" s="47"/>
      <c r="N99" s="47"/>
      <c r="O99" s="49"/>
      <c r="P99" s="50"/>
    </row>
    <row r="100" spans="6:16" ht="21">
      <c r="F100" s="51"/>
      <c r="G100" s="18" t="s">
        <v>23</v>
      </c>
      <c r="H100" s="19" t="s">
        <v>24</v>
      </c>
      <c r="I100" s="19" t="s">
        <v>25</v>
      </c>
      <c r="J100" s="19" t="s">
        <v>26</v>
      </c>
      <c r="K100" s="19" t="s">
        <v>27</v>
      </c>
      <c r="L100" s="19" t="s">
        <v>28</v>
      </c>
      <c r="M100" s="52"/>
      <c r="N100" s="52"/>
      <c r="O100" s="11"/>
      <c r="P100" s="53" t="s">
        <v>16</v>
      </c>
    </row>
    <row r="101" spans="6:16" ht="21">
      <c r="F101" s="51" t="s">
        <v>17</v>
      </c>
      <c r="G101" s="54">
        <v>5834</v>
      </c>
      <c r="H101" s="54">
        <v>11668</v>
      </c>
      <c r="I101" s="54">
        <v>17502</v>
      </c>
      <c r="J101" s="54">
        <v>17502</v>
      </c>
      <c r="K101" s="54">
        <v>11668</v>
      </c>
      <c r="L101" s="54">
        <v>5834</v>
      </c>
      <c r="M101" s="53"/>
      <c r="N101" s="53"/>
      <c r="O101" s="53" t="s">
        <v>13</v>
      </c>
      <c r="P101" s="53">
        <f>SUM(G101:O101)</f>
        <v>70008</v>
      </c>
    </row>
    <row r="102" spans="6:16" ht="21">
      <c r="F102" s="51" t="s">
        <v>18</v>
      </c>
      <c r="G102" s="55">
        <f t="shared" ref="G102:L102" si="51">G53</f>
        <v>100</v>
      </c>
      <c r="H102" s="55">
        <f t="shared" si="51"/>
        <v>100</v>
      </c>
      <c r="I102" s="55">
        <f t="shared" si="51"/>
        <v>100</v>
      </c>
      <c r="J102" s="55">
        <f t="shared" si="51"/>
        <v>100</v>
      </c>
      <c r="K102" s="55">
        <f t="shared" si="51"/>
        <v>100</v>
      </c>
      <c r="L102" s="55">
        <f t="shared" si="51"/>
        <v>100</v>
      </c>
      <c r="M102" s="55"/>
      <c r="N102" s="55"/>
      <c r="O102" s="53" t="s">
        <v>13</v>
      </c>
      <c r="P102" s="53">
        <f t="shared" ref="P102" si="52">SUM(G102:O102)</f>
        <v>600</v>
      </c>
    </row>
    <row r="103" spans="6:16" ht="21">
      <c r="F103" s="51" t="s">
        <v>19</v>
      </c>
      <c r="G103" s="56">
        <f>G102-G101</f>
        <v>-5734</v>
      </c>
      <c r="H103" s="56">
        <f t="shared" ref="H103:L103" si="53">H102-H101</f>
        <v>-11568</v>
      </c>
      <c r="I103" s="56">
        <f t="shared" si="53"/>
        <v>-17402</v>
      </c>
      <c r="J103" s="56">
        <f t="shared" si="53"/>
        <v>-17402</v>
      </c>
      <c r="K103" s="56">
        <f t="shared" si="53"/>
        <v>-11568</v>
      </c>
      <c r="L103" s="56">
        <f t="shared" si="53"/>
        <v>-5734</v>
      </c>
      <c r="M103" s="57"/>
      <c r="N103" s="57"/>
      <c r="O103" s="53" t="s">
        <v>13</v>
      </c>
      <c r="P103" s="53">
        <f>SUM(G103:O103)</f>
        <v>-69408</v>
      </c>
    </row>
    <row r="104" spans="6:16" ht="21"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</row>
    <row r="105" spans="6:16" ht="21">
      <c r="F105" s="46" t="s">
        <v>30</v>
      </c>
      <c r="G105" s="47"/>
      <c r="H105" s="47"/>
      <c r="I105" s="47"/>
      <c r="J105" s="47"/>
      <c r="K105" s="47"/>
      <c r="L105" s="48"/>
      <c r="M105" s="47"/>
      <c r="N105" s="47"/>
      <c r="O105" s="49"/>
      <c r="P105" s="50"/>
    </row>
    <row r="106" spans="6:16" ht="21">
      <c r="F106" s="46" t="s">
        <v>7</v>
      </c>
      <c r="G106" s="67" t="s">
        <v>38</v>
      </c>
      <c r="H106" s="67"/>
      <c r="I106" s="67"/>
      <c r="J106" s="67"/>
      <c r="K106" s="47"/>
      <c r="L106" s="48"/>
      <c r="M106" s="47"/>
      <c r="N106" s="47"/>
      <c r="O106" s="49"/>
      <c r="P106" s="50"/>
    </row>
    <row r="107" spans="6:16" ht="21">
      <c r="F107" s="51"/>
      <c r="G107" s="18" t="s">
        <v>23</v>
      </c>
      <c r="H107" s="19" t="s">
        <v>24</v>
      </c>
      <c r="I107" s="19" t="s">
        <v>25</v>
      </c>
      <c r="J107" s="19" t="s">
        <v>26</v>
      </c>
      <c r="K107" s="19" t="s">
        <v>27</v>
      </c>
      <c r="L107" s="19" t="s">
        <v>28</v>
      </c>
      <c r="M107" s="52"/>
      <c r="N107" s="52"/>
      <c r="O107" s="11"/>
      <c r="P107" s="53" t="s">
        <v>16</v>
      </c>
    </row>
    <row r="108" spans="6:16" ht="21">
      <c r="F108" s="51" t="s">
        <v>17</v>
      </c>
      <c r="G108" s="54">
        <v>5834</v>
      </c>
      <c r="H108" s="54">
        <v>11668</v>
      </c>
      <c r="I108" s="54">
        <v>17502</v>
      </c>
      <c r="J108" s="54">
        <v>17502</v>
      </c>
      <c r="K108" s="54">
        <v>11668</v>
      </c>
      <c r="L108" s="54">
        <v>5834</v>
      </c>
      <c r="M108" s="53"/>
      <c r="N108" s="53"/>
      <c r="O108" s="53" t="s">
        <v>13</v>
      </c>
      <c r="P108" s="53">
        <f>SUM(G108:O108)</f>
        <v>70008</v>
      </c>
    </row>
    <row r="109" spans="6:16" ht="21">
      <c r="F109" s="51" t="s">
        <v>18</v>
      </c>
      <c r="G109" s="55">
        <f>G63</f>
        <v>100</v>
      </c>
      <c r="H109" s="55">
        <f t="shared" ref="H109:L109" si="54">H63</f>
        <v>100</v>
      </c>
      <c r="I109" s="55">
        <f t="shared" si="54"/>
        <v>100</v>
      </c>
      <c r="J109" s="55">
        <f t="shared" si="54"/>
        <v>100</v>
      </c>
      <c r="K109" s="55">
        <f t="shared" si="54"/>
        <v>100</v>
      </c>
      <c r="L109" s="55">
        <f t="shared" si="54"/>
        <v>100</v>
      </c>
      <c r="M109" s="55"/>
      <c r="N109" s="55"/>
      <c r="O109" s="53" t="s">
        <v>13</v>
      </c>
      <c r="P109" s="53">
        <f t="shared" ref="P109" si="55">SUM(G109:O109)</f>
        <v>600</v>
      </c>
    </row>
    <row r="110" spans="6:16" ht="21">
      <c r="F110" s="51" t="s">
        <v>19</v>
      </c>
      <c r="G110" s="56">
        <f>G109-G108</f>
        <v>-5734</v>
      </c>
      <c r="H110" s="56">
        <f t="shared" ref="H110:L110" si="56">H109-H108</f>
        <v>-11568</v>
      </c>
      <c r="I110" s="56">
        <f t="shared" si="56"/>
        <v>-17402</v>
      </c>
      <c r="J110" s="56">
        <f t="shared" si="56"/>
        <v>-17402</v>
      </c>
      <c r="K110" s="56">
        <f t="shared" si="56"/>
        <v>-11568</v>
      </c>
      <c r="L110" s="56">
        <f t="shared" si="56"/>
        <v>-5734</v>
      </c>
      <c r="M110" s="57"/>
      <c r="N110" s="57"/>
      <c r="O110" s="53" t="s">
        <v>13</v>
      </c>
      <c r="P110" s="53">
        <f>SUM(G110:O110)</f>
        <v>-69408</v>
      </c>
    </row>
    <row r="111" spans="6:16" ht="21"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</row>
    <row r="119" spans="6:16" ht="42">
      <c r="F119" s="51" t="s">
        <v>35</v>
      </c>
      <c r="G119" s="18" t="s">
        <v>23</v>
      </c>
      <c r="H119" s="19" t="s">
        <v>24</v>
      </c>
      <c r="I119" s="19" t="s">
        <v>25</v>
      </c>
      <c r="J119" s="19" t="s">
        <v>26</v>
      </c>
      <c r="K119" s="19" t="s">
        <v>27</v>
      </c>
      <c r="L119" s="19" t="s">
        <v>28</v>
      </c>
      <c r="M119" s="52"/>
      <c r="N119" s="52"/>
      <c r="O119" s="11"/>
      <c r="P119" s="53" t="s">
        <v>16</v>
      </c>
    </row>
    <row r="120" spans="6:16" ht="21">
      <c r="F120" s="51" t="s">
        <v>17</v>
      </c>
      <c r="G120" s="54">
        <f>G94+G87+G80+G73</f>
        <v>46668</v>
      </c>
      <c r="H120" s="54">
        <f t="shared" ref="H120:L120" si="57">H94+H87+H80+H73</f>
        <v>93336</v>
      </c>
      <c r="I120" s="54">
        <f t="shared" si="57"/>
        <v>140004</v>
      </c>
      <c r="J120" s="54">
        <f t="shared" si="57"/>
        <v>140004</v>
      </c>
      <c r="K120" s="54">
        <f t="shared" si="57"/>
        <v>93336</v>
      </c>
      <c r="L120" s="54">
        <f t="shared" si="57"/>
        <v>46668</v>
      </c>
      <c r="M120" s="53"/>
      <c r="N120" s="53"/>
      <c r="O120" s="53" t="s">
        <v>13</v>
      </c>
      <c r="P120" s="53">
        <f>SUM(G120:O120)</f>
        <v>560016</v>
      </c>
    </row>
    <row r="121" spans="6:16" ht="21">
      <c r="F121" s="51" t="s">
        <v>18</v>
      </c>
      <c r="G121" s="55">
        <f>G95+G88+G81+G74+G102+G109</f>
        <v>6500</v>
      </c>
      <c r="H121" s="55">
        <f t="shared" ref="H121:L121" si="58">H95+H88+H81+H74+H102+H109</f>
        <v>13000</v>
      </c>
      <c r="I121" s="55">
        <f t="shared" si="58"/>
        <v>18600</v>
      </c>
      <c r="J121" s="55">
        <f t="shared" si="58"/>
        <v>19900</v>
      </c>
      <c r="K121" s="55">
        <f t="shared" si="58"/>
        <v>12800</v>
      </c>
      <c r="L121" s="55">
        <f t="shared" si="58"/>
        <v>6400</v>
      </c>
      <c r="M121" s="55"/>
      <c r="N121" s="55"/>
      <c r="O121" s="53" t="s">
        <v>13</v>
      </c>
      <c r="P121" s="53">
        <f t="shared" ref="P121" si="59">SUM(G121:O121)</f>
        <v>77200</v>
      </c>
    </row>
    <row r="122" spans="6:16" ht="21">
      <c r="F122" s="51" t="s">
        <v>19</v>
      </c>
      <c r="G122" s="56">
        <f>G121-G120</f>
        <v>-40168</v>
      </c>
      <c r="H122" s="56">
        <f t="shared" ref="H122:L122" si="60">H121-H120</f>
        <v>-80336</v>
      </c>
      <c r="I122" s="56">
        <f t="shared" si="60"/>
        <v>-121404</v>
      </c>
      <c r="J122" s="56">
        <f t="shared" si="60"/>
        <v>-120104</v>
      </c>
      <c r="K122" s="56">
        <f t="shared" si="60"/>
        <v>-80536</v>
      </c>
      <c r="L122" s="56">
        <f t="shared" si="60"/>
        <v>-40268</v>
      </c>
      <c r="M122" s="57"/>
      <c r="N122" s="57"/>
      <c r="O122" s="53" t="s">
        <v>13</v>
      </c>
      <c r="P122" s="53">
        <f>SUM(G122:O122)</f>
        <v>-482816</v>
      </c>
    </row>
  </sheetData>
  <mergeCells count="18">
    <mergeCell ref="T43:U43"/>
    <mergeCell ref="G99:J99"/>
    <mergeCell ref="G106:J106"/>
    <mergeCell ref="V68:X68"/>
    <mergeCell ref="G71:J71"/>
    <mergeCell ref="T53:U53"/>
    <mergeCell ref="T63:U63"/>
    <mergeCell ref="G78:J78"/>
    <mergeCell ref="G85:J85"/>
    <mergeCell ref="G92:J92"/>
    <mergeCell ref="T23:U23"/>
    <mergeCell ref="T33:U33"/>
    <mergeCell ref="J3:P3"/>
    <mergeCell ref="A1:AA1"/>
    <mergeCell ref="A3:B3"/>
    <mergeCell ref="C3:D3"/>
    <mergeCell ref="A4:E4"/>
    <mergeCell ref="T13:U13"/>
  </mergeCells>
  <pageMargins left="0.5" right="0.4" top="0.5" bottom="0.05" header="0.3" footer="0.3"/>
  <pageSetup paperSize="9" scale="40" fitToWidth="0" fitToHeight="0" orientation="landscape" r:id="rId1"/>
  <rowBreaks count="2" manualBreakCount="2">
    <brk id="34" max="26" man="1"/>
    <brk id="68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ESQUISS 1ST QTY (2)</vt:lpstr>
      <vt:lpstr>'ESQUISS 1ST QTY (2)'!Print_Area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2026-06-20T05:21:09Z</cp:lastPrinted>
  <dcterms:created xsi:type="dcterms:W3CDTF">2025-05-07T09:22:09Z</dcterms:created>
  <dcterms:modified xsi:type="dcterms:W3CDTF">2026-07-14T08:23:20Z</dcterms:modified>
</cp:coreProperties>
</file>